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Presupuesto Gastos" sheetId="1" r:id="rId1"/>
    <sheet name="Presupuesto Ingres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68" i="2" l="1"/>
  <c r="E67" i="2"/>
  <c r="E66" i="2"/>
  <c r="E65" i="2"/>
  <c r="E64" i="2"/>
  <c r="E63" i="2"/>
  <c r="E62" i="2"/>
  <c r="E61" i="2"/>
  <c r="E60" i="2"/>
  <c r="E59" i="2"/>
  <c r="E58" i="2"/>
  <c r="C55" i="2"/>
  <c r="E54" i="2"/>
  <c r="E53" i="2"/>
  <c r="E52" i="2"/>
  <c r="E51" i="2"/>
  <c r="E50" i="2"/>
  <c r="E49" i="2"/>
  <c r="E48" i="2"/>
  <c r="E47" i="2"/>
  <c r="E46" i="2"/>
  <c r="E45" i="2"/>
  <c r="E70" i="2" s="1"/>
  <c r="C40" i="2"/>
  <c r="C38" i="2"/>
  <c r="C32" i="2"/>
  <c r="C31" i="2"/>
  <c r="C29" i="2"/>
  <c r="C33" i="2" s="1"/>
  <c r="E18" i="2"/>
  <c r="C15" i="2"/>
  <c r="F15" i="2" s="1"/>
  <c r="C14" i="2"/>
  <c r="F14" i="2" s="1"/>
  <c r="C13" i="2"/>
  <c r="F13" i="2" s="1"/>
  <c r="C12" i="2"/>
  <c r="F12" i="2" s="1"/>
  <c r="C11" i="2"/>
  <c r="F11" i="2" s="1"/>
  <c r="C10" i="2"/>
  <c r="F10" i="2" s="1"/>
  <c r="C9" i="2"/>
  <c r="F9" i="2" s="1"/>
  <c r="C8" i="2"/>
  <c r="C18" i="2" s="1"/>
  <c r="D54" i="1"/>
  <c r="C53" i="1"/>
  <c r="E53" i="1" s="1"/>
  <c r="C52" i="1"/>
  <c r="E52" i="1" s="1"/>
  <c r="C51" i="1"/>
  <c r="E51" i="1" s="1"/>
  <c r="C50" i="1"/>
  <c r="D44" i="1"/>
  <c r="C43" i="1"/>
  <c r="E43" i="1" s="1"/>
  <c r="C42" i="1"/>
  <c r="E42" i="1" s="1"/>
  <c r="C41" i="1"/>
  <c r="E41" i="1" s="1"/>
  <c r="C40" i="1"/>
  <c r="E40" i="1" s="1"/>
  <c r="E39" i="1"/>
  <c r="C39" i="1"/>
  <c r="D33" i="1"/>
  <c r="C32" i="1"/>
  <c r="E32" i="1" s="1"/>
  <c r="E31" i="1"/>
  <c r="C31" i="1"/>
  <c r="E30" i="1"/>
  <c r="C29" i="1"/>
  <c r="C33" i="1" s="1"/>
  <c r="D23" i="1"/>
  <c r="E22" i="1"/>
  <c r="C21" i="1"/>
  <c r="E21" i="1" s="1"/>
  <c r="C20" i="1"/>
  <c r="E20" i="1" s="1"/>
  <c r="C19" i="1"/>
  <c r="E19" i="1" s="1"/>
  <c r="E18" i="1"/>
  <c r="E17" i="1"/>
  <c r="C17" i="1"/>
  <c r="E16" i="1"/>
  <c r="C16" i="1"/>
  <c r="E15" i="1"/>
  <c r="C15" i="1"/>
  <c r="E14" i="1"/>
  <c r="C14" i="1"/>
  <c r="E13" i="1"/>
  <c r="C13" i="1"/>
  <c r="E12" i="1"/>
  <c r="C6" i="1"/>
  <c r="F8" i="2" l="1"/>
  <c r="F18" i="2" s="1"/>
  <c r="C23" i="1"/>
  <c r="C54" i="1"/>
  <c r="D57" i="1"/>
  <c r="D59" i="1" s="1"/>
  <c r="E44" i="1"/>
  <c r="E50" i="1"/>
  <c r="E54" i="1" s="1"/>
  <c r="C44" i="1"/>
  <c r="E6" i="1"/>
  <c r="E23" i="1" s="1"/>
  <c r="E29" i="1"/>
  <c r="E33" i="1" s="1"/>
  <c r="C57" i="1" l="1"/>
  <c r="C59" i="1" s="1"/>
  <c r="E57" i="1"/>
  <c r="E59" i="1" s="1"/>
</calcChain>
</file>

<file path=xl/sharedStrings.xml><?xml version="1.0" encoding="utf-8"?>
<sst xmlns="http://schemas.openxmlformats.org/spreadsheetml/2006/main" count="148" uniqueCount="94">
  <si>
    <t xml:space="preserve">DETALLE GASTOS DE FUNCIONAMIENTO PRESUPUESTO 2015
</t>
  </si>
  <si>
    <t>CUENTA CONTABLE</t>
  </si>
  <si>
    <t>DESCRIPCIÓN</t>
  </si>
  <si>
    <t xml:space="preserve">IMPORTE 2º. TRIMESTRE
</t>
  </si>
  <si>
    <t>IMPORTE S/CONTABILIDAD 2º. TRIMESTRE</t>
  </si>
  <si>
    <t>DIFERENCIA</t>
  </si>
  <si>
    <t>Trabajos realizados por otras empresas</t>
  </si>
  <si>
    <t>Detalle de “Servicios exteriores”:</t>
  </si>
  <si>
    <t>Gastos en investigación y desarrollo del ejercicio</t>
  </si>
  <si>
    <t>Arrendamientos y cánones</t>
  </si>
  <si>
    <t>Reparaciones y conservación</t>
  </si>
  <si>
    <t>Servicios de profesionales independientes</t>
  </si>
  <si>
    <t>Transportes</t>
  </si>
  <si>
    <t>Primas de seguros</t>
  </si>
  <si>
    <t>Servicios bancarios y similares</t>
  </si>
  <si>
    <t>Publicidad, propaganda y relaciones públicas</t>
  </si>
  <si>
    <t>Suministros</t>
  </si>
  <si>
    <t>Otros servicios</t>
  </si>
  <si>
    <t>Otros tributos</t>
  </si>
  <si>
    <t>TOTAL DETALLE</t>
  </si>
  <si>
    <t>Detalle de "Otros gastos de gestión corriente":</t>
  </si>
  <si>
    <t>Resultados de operaciones en común</t>
  </si>
  <si>
    <t>Otras pérdidas en gestión corriente</t>
  </si>
  <si>
    <t>Otros Gastos Sociales</t>
  </si>
  <si>
    <t>Gastos Financieros</t>
  </si>
  <si>
    <t>Detalle de "Gastos de Personal":</t>
  </si>
  <si>
    <t>Sueldos y Salarios</t>
  </si>
  <si>
    <t>Sueldos y salarios Team Creativo</t>
  </si>
  <si>
    <t>Sueldos y salarios contratación artística y musical</t>
  </si>
  <si>
    <t>Indemnizaciones</t>
  </si>
  <si>
    <t>Seguridad Social</t>
  </si>
  <si>
    <t>Detalle de "Otros gastos":</t>
  </si>
  <si>
    <t>Gastos Extraordinarios</t>
  </si>
  <si>
    <t>Amortizaciones Inmovilizado</t>
  </si>
  <si>
    <t>Dotación a la provisión por insolvencias de tráfico</t>
  </si>
  <si>
    <t>TOTAL</t>
  </si>
  <si>
    <t>PÉRDIDAS:</t>
  </si>
  <si>
    <t xml:space="preserve">DETALLE INGRESOS DE LA ACTIVIDAD PRESUPUESTO 2015
</t>
  </si>
  <si>
    <t>PROPUESTA 1:</t>
  </si>
  <si>
    <t>IMPACTO ECONÓMICO:</t>
  </si>
  <si>
    <t>Otros Ingresos (Actos y Eventos, Comisión catering, Visitas guiadas, inserción publicidad programas, ingresos coproducción e ingresos orquesta).</t>
  </si>
  <si>
    <t>(1)</t>
  </si>
  <si>
    <t>Venta de entradas</t>
  </si>
  <si>
    <t>(3)</t>
  </si>
  <si>
    <t>Patrocinio y Colaboraciones</t>
  </si>
  <si>
    <t>Subvenciones y Donaciones (Generalitat Valenciana e INAEM).</t>
  </si>
  <si>
    <t>(2)</t>
  </si>
  <si>
    <t>Ingresos por arrendimiento (Arrendamiento de espacios y arrendamiento de producciones).</t>
  </si>
  <si>
    <t>Ingresos Financieros</t>
  </si>
  <si>
    <t>Subvenciones capital trasp. Rtdo.</t>
  </si>
  <si>
    <t>Ingresos Extraordinarios</t>
  </si>
  <si>
    <t>Composición del importe:</t>
  </si>
  <si>
    <t>Ingresos por Actos y Eventos:</t>
  </si>
  <si>
    <t>Refacturaciones limpieza, seguridad, azafatos, etc…</t>
  </si>
  <si>
    <t>Ingresos por Comisión catering:</t>
  </si>
  <si>
    <t>Ingresos por visitas guiadas:</t>
  </si>
  <si>
    <t>Ingresos por inserción publicidad programas:</t>
  </si>
  <si>
    <t>Otros ingresos:</t>
  </si>
  <si>
    <t>Berklee Anexos (refacturaciones seguridad, limpieza, luz, etc…)</t>
  </si>
  <si>
    <t>Ingresos Coproducción:</t>
  </si>
  <si>
    <t>Ingresos Orquesta:</t>
  </si>
  <si>
    <t>Arrendamiento por espacios:</t>
  </si>
  <si>
    <t>Ingresos por arrendamiento de producciones:</t>
  </si>
  <si>
    <t>Subvención GV:</t>
  </si>
  <si>
    <t>Subvención INAEM:</t>
  </si>
  <si>
    <t>Bandes a les Arts:</t>
  </si>
  <si>
    <t>OPERA</t>
  </si>
  <si>
    <t>CONCIERTO</t>
  </si>
  <si>
    <t>PERIODO</t>
  </si>
  <si>
    <t>PRODUCCIÓN</t>
  </si>
  <si>
    <t>REPRESENTACIONES</t>
  </si>
  <si>
    <t>OCUPACIÓN</t>
  </si>
  <si>
    <t>INGRESOS ESTIMADOS</t>
  </si>
  <si>
    <t>feb</t>
  </si>
  <si>
    <t>OPERA 3</t>
  </si>
  <si>
    <t>feb /mar</t>
  </si>
  <si>
    <t>OPERA 4</t>
  </si>
  <si>
    <t>mar / abr</t>
  </si>
  <si>
    <t>OPERA 5</t>
  </si>
  <si>
    <t>abr</t>
  </si>
  <si>
    <t>OPERA C.P.</t>
  </si>
  <si>
    <t>N/A</t>
  </si>
  <si>
    <t>OPERA 6</t>
  </si>
  <si>
    <t>may</t>
  </si>
  <si>
    <t>OPERA C.P. INFANTIL</t>
  </si>
  <si>
    <t>Jun</t>
  </si>
  <si>
    <t>OPERA FESTIVAL</t>
  </si>
  <si>
    <t>CONCIERTO FESTIVAL</t>
  </si>
  <si>
    <t>oct / nov</t>
  </si>
  <si>
    <t>OPERA 1</t>
  </si>
  <si>
    <t>nov</t>
  </si>
  <si>
    <t>OPERA 2</t>
  </si>
  <si>
    <t>dic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</si>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</sst>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"/>
    <numFmt numFmtId="166" formatCode="dd\ mmm"/>
    <numFmt numFmtId="167" formatCode="dd/mmm"/>
  </numFmts>
  <fonts count="9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</fills>
  <borders count="5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164" fontId="3" fillId="0" borderId="7" xfId="0" applyNumberFormat="1" applyFont="1" applyFill="1" applyBorder="1" applyAlignment="1">
      <alignment vertical="top" wrapText="1"/>
    </xf>
    <xf numFmtId="164" fontId="3" fillId="0" borderId="1" xfId="0" applyNumberFormat="1" applyFont="1" applyBorder="1"/>
    <xf numFmtId="0" fontId="4" fillId="0" borderId="0" xfId="0" applyFont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3" fillId="0" borderId="10" xfId="0" applyNumberFormat="1" applyFont="1" applyFill="1" applyBorder="1" applyAlignment="1">
      <alignment vertical="top" wrapText="1"/>
    </xf>
    <xf numFmtId="164" fontId="3" fillId="0" borderId="11" xfId="0" applyNumberFormat="1" applyFont="1" applyBorder="1" applyAlignment="1">
      <alignment vertical="center"/>
    </xf>
    <xf numFmtId="164" fontId="3" fillId="0" borderId="11" xfId="0" applyNumberFormat="1" applyFont="1" applyBorder="1"/>
    <xf numFmtId="0" fontId="0" fillId="0" borderId="0" xfId="0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64" fontId="3" fillId="0" borderId="14" xfId="0" applyNumberFormat="1" applyFont="1" applyFill="1" applyBorder="1" applyAlignment="1">
      <alignment vertical="top" wrapText="1"/>
    </xf>
    <xf numFmtId="164" fontId="3" fillId="0" borderId="15" xfId="0" applyNumberFormat="1" applyFont="1" applyBorder="1" applyAlignment="1">
      <alignment vertical="center"/>
    </xf>
    <xf numFmtId="164" fontId="3" fillId="0" borderId="16" xfId="0" applyNumberFormat="1" applyFont="1" applyBorder="1"/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164" fontId="3" fillId="0" borderId="19" xfId="0" applyNumberFormat="1" applyFont="1" applyFill="1" applyBorder="1" applyAlignment="1">
      <alignment vertical="top" wrapText="1"/>
    </xf>
    <xf numFmtId="164" fontId="3" fillId="0" borderId="16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164" fontId="2" fillId="0" borderId="7" xfId="0" applyNumberFormat="1" applyFont="1" applyFill="1" applyBorder="1" applyAlignment="1">
      <alignment vertical="center" wrapText="1"/>
    </xf>
    <xf numFmtId="164" fontId="2" fillId="0" borderId="21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164" fontId="3" fillId="0" borderId="22" xfId="0" applyNumberFormat="1" applyFont="1" applyFill="1" applyBorder="1" applyAlignment="1">
      <alignment vertical="top" wrapText="1"/>
    </xf>
    <xf numFmtId="164" fontId="3" fillId="0" borderId="11" xfId="0" applyNumberFormat="1" applyFont="1" applyFill="1" applyBorder="1"/>
    <xf numFmtId="0" fontId="3" fillId="0" borderId="1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164" fontId="3" fillId="0" borderId="16" xfId="0" applyNumberFormat="1" applyFont="1" applyFill="1" applyBorder="1"/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164" fontId="2" fillId="0" borderId="26" xfId="0" applyNumberFormat="1" applyFont="1" applyFill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0" fontId="0" fillId="0" borderId="0" xfId="0" applyFill="1"/>
    <xf numFmtId="10" fontId="0" fillId="0" borderId="0" xfId="0" applyNumberFormat="1"/>
    <xf numFmtId="0" fontId="3" fillId="0" borderId="28" xfId="0" applyFont="1" applyBorder="1" applyAlignment="1">
      <alignment vertical="top" wrapText="1"/>
    </xf>
    <xf numFmtId="164" fontId="3" fillId="0" borderId="29" xfId="0" applyNumberFormat="1" applyFont="1" applyFill="1" applyBorder="1"/>
    <xf numFmtId="4" fontId="0" fillId="0" borderId="0" xfId="0" applyNumberFormat="1" applyFill="1"/>
    <xf numFmtId="164" fontId="5" fillId="0" borderId="11" xfId="0" applyNumberFormat="1" applyFont="1" applyFill="1" applyBorder="1"/>
    <xf numFmtId="164" fontId="5" fillId="0" borderId="16" xfId="0" applyNumberFormat="1" applyFont="1" applyFill="1" applyBorder="1"/>
    <xf numFmtId="0" fontId="3" fillId="0" borderId="23" xfId="0" applyFont="1" applyBorder="1" applyAlignment="1">
      <alignment horizontal="right" vertical="top" wrapText="1"/>
    </xf>
    <xf numFmtId="164" fontId="3" fillId="0" borderId="30" xfId="0" applyNumberFormat="1" applyFont="1" applyFill="1" applyBorder="1" applyAlignment="1">
      <alignment vertical="top" wrapText="1"/>
    </xf>
    <xf numFmtId="164" fontId="2" fillId="0" borderId="31" xfId="0" applyNumberFormat="1" applyFont="1" applyBorder="1" applyAlignment="1">
      <alignment vertical="center" wrapText="1"/>
    </xf>
    <xf numFmtId="0" fontId="2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7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3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right" vertical="top" wrapText="1"/>
    </xf>
    <xf numFmtId="0" fontId="3" fillId="0" borderId="36" xfId="0" applyFont="1" applyFill="1" applyBorder="1" applyAlignment="1">
      <alignment vertical="top" wrapText="1"/>
    </xf>
    <xf numFmtId="164" fontId="3" fillId="0" borderId="37" xfId="0" applyNumberFormat="1" applyFont="1" applyFill="1" applyBorder="1" applyAlignment="1">
      <alignment vertical="top" wrapText="1"/>
    </xf>
    <xf numFmtId="0" fontId="8" fillId="0" borderId="0" xfId="0" applyFont="1"/>
    <xf numFmtId="164" fontId="0" fillId="0" borderId="11" xfId="0" applyNumberFormat="1" applyBorder="1" applyAlignment="1">
      <alignment vertical="top"/>
    </xf>
    <xf numFmtId="0" fontId="3" fillId="0" borderId="38" xfId="0" applyFont="1" applyBorder="1" applyAlignment="1">
      <alignment horizontal="right" vertical="top" wrapText="1"/>
    </xf>
    <xf numFmtId="0" fontId="3" fillId="0" borderId="17" xfId="0" applyFont="1" applyFill="1" applyBorder="1" applyAlignment="1">
      <alignment vertical="top" wrapText="1"/>
    </xf>
    <xf numFmtId="164" fontId="3" fillId="0" borderId="39" xfId="0" applyNumberFormat="1" applyFont="1" applyFill="1" applyBorder="1" applyAlignment="1">
      <alignment vertical="top" wrapText="1"/>
    </xf>
    <xf numFmtId="164" fontId="0" fillId="0" borderId="16" xfId="0" applyNumberFormat="1" applyBorder="1" applyAlignment="1">
      <alignment vertical="top"/>
    </xf>
    <xf numFmtId="3" fontId="0" fillId="0" borderId="0" xfId="0" applyNumberFormat="1"/>
    <xf numFmtId="164" fontId="3" fillId="0" borderId="40" xfId="0" applyNumberFormat="1" applyFont="1" applyFill="1" applyBorder="1" applyAlignment="1">
      <alignment vertical="top" wrapText="1"/>
    </xf>
    <xf numFmtId="4" fontId="5" fillId="0" borderId="41" xfId="0" applyNumberFormat="1" applyFont="1" applyFill="1" applyBorder="1"/>
    <xf numFmtId="4" fontId="0" fillId="0" borderId="42" xfId="0" applyNumberFormat="1" applyFill="1" applyBorder="1"/>
    <xf numFmtId="164" fontId="0" fillId="0" borderId="43" xfId="0" applyNumberFormat="1" applyBorder="1" applyAlignment="1">
      <alignment vertical="top"/>
    </xf>
    <xf numFmtId="164" fontId="3" fillId="0" borderId="39" xfId="0" applyNumberFormat="1" applyFont="1" applyFill="1" applyBorder="1" applyAlignment="1">
      <alignment vertical="center" wrapText="1"/>
    </xf>
    <xf numFmtId="164" fontId="3" fillId="0" borderId="44" xfId="0" applyNumberFormat="1" applyFont="1" applyFill="1" applyBorder="1" applyAlignment="1">
      <alignment vertical="center" wrapText="1"/>
    </xf>
    <xf numFmtId="0" fontId="3" fillId="0" borderId="45" xfId="0" applyFont="1" applyBorder="1" applyAlignment="1">
      <alignment horizontal="right" vertical="top" wrapText="1"/>
    </xf>
    <xf numFmtId="0" fontId="3" fillId="0" borderId="46" xfId="0" applyFont="1" applyBorder="1" applyAlignment="1">
      <alignment vertical="top" wrapText="1"/>
    </xf>
    <xf numFmtId="164" fontId="3" fillId="0" borderId="47" xfId="0" applyNumberFormat="1" applyFont="1" applyFill="1" applyBorder="1" applyAlignment="1">
      <alignment vertical="top" wrapText="1"/>
    </xf>
    <xf numFmtId="164" fontId="0" fillId="0" borderId="21" xfId="0" applyNumberFormat="1" applyBorder="1" applyAlignment="1">
      <alignment vertical="top"/>
    </xf>
    <xf numFmtId="0" fontId="8" fillId="0" borderId="0" xfId="0" applyFont="1" applyAlignment="1">
      <alignment horizontal="right"/>
    </xf>
    <xf numFmtId="4" fontId="0" fillId="0" borderId="0" xfId="0" applyNumberFormat="1"/>
    <xf numFmtId="4" fontId="0" fillId="0" borderId="0" xfId="0" applyNumberFormat="1" applyFont="1" applyBorder="1"/>
    <xf numFmtId="4" fontId="0" fillId="0" borderId="0" xfId="0" applyNumberFormat="1" applyFill="1" applyBorder="1"/>
    <xf numFmtId="4" fontId="0" fillId="0" borderId="48" xfId="0" applyNumberFormat="1" applyFill="1" applyBorder="1"/>
    <xf numFmtId="0" fontId="0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4" fontId="6" fillId="0" borderId="17" xfId="0" applyNumberFormat="1" applyFon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0" fontId="0" fillId="4" borderId="17" xfId="0" applyFont="1" applyFill="1" applyBorder="1"/>
    <xf numFmtId="0" fontId="0" fillId="0" borderId="13" xfId="0" applyBorder="1" applyAlignment="1">
      <alignment horizontal="center"/>
    </xf>
    <xf numFmtId="9" fontId="0" fillId="0" borderId="17" xfId="0" applyNumberFormat="1" applyBorder="1"/>
    <xf numFmtId="4" fontId="0" fillId="0" borderId="17" xfId="0" applyNumberFormat="1" applyBorder="1"/>
    <xf numFmtId="0" fontId="0" fillId="0" borderId="49" xfId="0" applyFont="1" applyBorder="1" applyAlignment="1">
      <alignment horizontal="center"/>
    </xf>
    <xf numFmtId="0" fontId="0" fillId="5" borderId="49" xfId="0" applyFont="1" applyFill="1" applyBorder="1"/>
    <xf numFmtId="0" fontId="0" fillId="0" borderId="50" xfId="0" applyBorder="1" applyAlignment="1">
      <alignment horizontal="center"/>
    </xf>
    <xf numFmtId="167" fontId="0" fillId="0" borderId="49" xfId="0" applyNumberFormat="1" applyBorder="1" applyAlignment="1">
      <alignment horizontal="center"/>
    </xf>
    <xf numFmtId="0" fontId="0" fillId="4" borderId="49" xfId="0" applyFont="1" applyFill="1" applyBorder="1"/>
    <xf numFmtId="0" fontId="0" fillId="6" borderId="49" xfId="0" applyFont="1" applyFill="1" applyBorder="1"/>
    <xf numFmtId="0" fontId="0" fillId="0" borderId="17" xfId="0" applyFont="1" applyBorder="1" applyAlignment="1">
      <alignment horizontal="right"/>
    </xf>
    <xf numFmtId="0" fontId="0" fillId="0" borderId="51" xfId="0" applyFont="1" applyBorder="1" applyAlignment="1">
      <alignment horizontal="center"/>
    </xf>
    <xf numFmtId="0" fontId="0" fillId="6" borderId="51" xfId="0" applyFont="1" applyFill="1" applyBorder="1"/>
    <xf numFmtId="0" fontId="0" fillId="0" borderId="52" xfId="0" applyBorder="1" applyAlignment="1">
      <alignment horizontal="center"/>
    </xf>
    <xf numFmtId="0" fontId="0" fillId="0" borderId="24" xfId="0" applyFont="1" applyBorder="1" applyAlignment="1">
      <alignment horizontal="right"/>
    </xf>
    <xf numFmtId="4" fontId="0" fillId="0" borderId="24" xfId="0" applyNumberFormat="1" applyBorder="1"/>
    <xf numFmtId="0" fontId="0" fillId="0" borderId="17" xfId="0" applyFont="1" applyBorder="1" applyAlignment="1">
      <alignment horizontal="center"/>
    </xf>
    <xf numFmtId="0" fontId="0" fillId="5" borderId="17" xfId="0" applyFont="1" applyFill="1" applyBorder="1"/>
    <xf numFmtId="9" fontId="0" fillId="0" borderId="17" xfId="0" applyNumberFormat="1" applyBorder="1" applyAlignment="1">
      <alignment horizontal="right"/>
    </xf>
    <xf numFmtId="0" fontId="0" fillId="0" borderId="53" xfId="0" applyFont="1" applyBorder="1" applyAlignment="1">
      <alignment horizontal="center"/>
    </xf>
    <xf numFmtId="0" fontId="0" fillId="5" borderId="53" xfId="0" applyFont="1" applyFill="1" applyBorder="1"/>
    <xf numFmtId="0" fontId="0" fillId="0" borderId="54" xfId="0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0" fontId="0" fillId="6" borderId="17" xfId="0" applyFont="1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GRACION\MIS%20DOCUMENTOS\saranda_archivos\2015\Presupuestos\Informe%20presupuesto%202&#186;.%20trimestr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astos"/>
      <sheetName val="Presupuesto Ingresos"/>
    </sheetNames>
    <sheetDataSet>
      <sheetData sheetId="0"/>
      <sheetData sheetId="1">
        <row r="18">
          <cell r="C18">
            <v>11314226.005999999</v>
          </cell>
          <cell r="E18">
            <v>9784742.8200000003</v>
          </cell>
          <cell r="F18">
            <v>1529483.1859999993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6" workbookViewId="0">
      <selection activeCell="B58" sqref="B58"/>
    </sheetView>
  </sheetViews>
  <sheetFormatPr baseColWidth="10" defaultRowHeight="15" x14ac:dyDescent="0.25"/>
  <cols>
    <col min="1" max="1" width="17.5703125" customWidth="1"/>
    <col min="2" max="2" width="83.85546875" customWidth="1"/>
    <col min="3" max="3" width="17.28515625" customWidth="1"/>
    <col min="4" max="4" width="21.140625" customWidth="1"/>
    <col min="5" max="5" width="15.7109375" customWidth="1"/>
    <col min="257" max="257" width="17.5703125" customWidth="1"/>
    <col min="258" max="258" width="83.85546875" customWidth="1"/>
    <col min="259" max="259" width="17.28515625" customWidth="1"/>
    <col min="260" max="260" width="21.140625" customWidth="1"/>
    <col min="261" max="261" width="15.7109375" customWidth="1"/>
    <col min="513" max="513" width="17.5703125" customWidth="1"/>
    <col min="514" max="514" width="83.85546875" customWidth="1"/>
    <col min="515" max="515" width="17.28515625" customWidth="1"/>
    <col min="516" max="516" width="21.140625" customWidth="1"/>
    <col min="517" max="517" width="15.7109375" customWidth="1"/>
    <col min="769" max="769" width="17.5703125" customWidth="1"/>
    <col min="770" max="770" width="83.85546875" customWidth="1"/>
    <col min="771" max="771" width="17.28515625" customWidth="1"/>
    <col min="772" max="772" width="21.140625" customWidth="1"/>
    <col min="773" max="773" width="15.7109375" customWidth="1"/>
    <col min="1025" max="1025" width="17.5703125" customWidth="1"/>
    <col min="1026" max="1026" width="83.85546875" customWidth="1"/>
    <col min="1027" max="1027" width="17.28515625" customWidth="1"/>
    <col min="1028" max="1028" width="21.140625" customWidth="1"/>
    <col min="1029" max="1029" width="15.7109375" customWidth="1"/>
    <col min="1281" max="1281" width="17.5703125" customWidth="1"/>
    <col min="1282" max="1282" width="83.85546875" customWidth="1"/>
    <col min="1283" max="1283" width="17.28515625" customWidth="1"/>
    <col min="1284" max="1284" width="21.140625" customWidth="1"/>
    <col min="1285" max="1285" width="15.7109375" customWidth="1"/>
    <col min="1537" max="1537" width="17.5703125" customWidth="1"/>
    <col min="1538" max="1538" width="83.85546875" customWidth="1"/>
    <col min="1539" max="1539" width="17.28515625" customWidth="1"/>
    <col min="1540" max="1540" width="21.140625" customWidth="1"/>
    <col min="1541" max="1541" width="15.7109375" customWidth="1"/>
    <col min="1793" max="1793" width="17.5703125" customWidth="1"/>
    <col min="1794" max="1794" width="83.85546875" customWidth="1"/>
    <col min="1795" max="1795" width="17.28515625" customWidth="1"/>
    <col min="1796" max="1796" width="21.140625" customWidth="1"/>
    <col min="1797" max="1797" width="15.7109375" customWidth="1"/>
    <col min="2049" max="2049" width="17.5703125" customWidth="1"/>
    <col min="2050" max="2050" width="83.85546875" customWidth="1"/>
    <col min="2051" max="2051" width="17.28515625" customWidth="1"/>
    <col min="2052" max="2052" width="21.140625" customWidth="1"/>
    <col min="2053" max="2053" width="15.7109375" customWidth="1"/>
    <col min="2305" max="2305" width="17.5703125" customWidth="1"/>
    <col min="2306" max="2306" width="83.85546875" customWidth="1"/>
    <col min="2307" max="2307" width="17.28515625" customWidth="1"/>
    <col min="2308" max="2308" width="21.140625" customWidth="1"/>
    <col min="2309" max="2309" width="15.7109375" customWidth="1"/>
    <col min="2561" max="2561" width="17.5703125" customWidth="1"/>
    <col min="2562" max="2562" width="83.85546875" customWidth="1"/>
    <col min="2563" max="2563" width="17.28515625" customWidth="1"/>
    <col min="2564" max="2564" width="21.140625" customWidth="1"/>
    <col min="2565" max="2565" width="15.7109375" customWidth="1"/>
    <col min="2817" max="2817" width="17.5703125" customWidth="1"/>
    <col min="2818" max="2818" width="83.85546875" customWidth="1"/>
    <col min="2819" max="2819" width="17.28515625" customWidth="1"/>
    <col min="2820" max="2820" width="21.140625" customWidth="1"/>
    <col min="2821" max="2821" width="15.7109375" customWidth="1"/>
    <col min="3073" max="3073" width="17.5703125" customWidth="1"/>
    <col min="3074" max="3074" width="83.85546875" customWidth="1"/>
    <col min="3075" max="3075" width="17.28515625" customWidth="1"/>
    <col min="3076" max="3076" width="21.140625" customWidth="1"/>
    <col min="3077" max="3077" width="15.7109375" customWidth="1"/>
    <col min="3329" max="3329" width="17.5703125" customWidth="1"/>
    <col min="3330" max="3330" width="83.85546875" customWidth="1"/>
    <col min="3331" max="3331" width="17.28515625" customWidth="1"/>
    <col min="3332" max="3332" width="21.140625" customWidth="1"/>
    <col min="3333" max="3333" width="15.7109375" customWidth="1"/>
    <col min="3585" max="3585" width="17.5703125" customWidth="1"/>
    <col min="3586" max="3586" width="83.85546875" customWidth="1"/>
    <col min="3587" max="3587" width="17.28515625" customWidth="1"/>
    <col min="3588" max="3588" width="21.140625" customWidth="1"/>
    <col min="3589" max="3589" width="15.7109375" customWidth="1"/>
    <col min="3841" max="3841" width="17.5703125" customWidth="1"/>
    <col min="3842" max="3842" width="83.85546875" customWidth="1"/>
    <col min="3843" max="3843" width="17.28515625" customWidth="1"/>
    <col min="3844" max="3844" width="21.140625" customWidth="1"/>
    <col min="3845" max="3845" width="15.7109375" customWidth="1"/>
    <col min="4097" max="4097" width="17.5703125" customWidth="1"/>
    <col min="4098" max="4098" width="83.85546875" customWidth="1"/>
    <col min="4099" max="4099" width="17.28515625" customWidth="1"/>
    <col min="4100" max="4100" width="21.140625" customWidth="1"/>
    <col min="4101" max="4101" width="15.7109375" customWidth="1"/>
    <col min="4353" max="4353" width="17.5703125" customWidth="1"/>
    <col min="4354" max="4354" width="83.85546875" customWidth="1"/>
    <col min="4355" max="4355" width="17.28515625" customWidth="1"/>
    <col min="4356" max="4356" width="21.140625" customWidth="1"/>
    <col min="4357" max="4357" width="15.7109375" customWidth="1"/>
    <col min="4609" max="4609" width="17.5703125" customWidth="1"/>
    <col min="4610" max="4610" width="83.85546875" customWidth="1"/>
    <col min="4611" max="4611" width="17.28515625" customWidth="1"/>
    <col min="4612" max="4612" width="21.140625" customWidth="1"/>
    <col min="4613" max="4613" width="15.7109375" customWidth="1"/>
    <col min="4865" max="4865" width="17.5703125" customWidth="1"/>
    <col min="4866" max="4866" width="83.85546875" customWidth="1"/>
    <col min="4867" max="4867" width="17.28515625" customWidth="1"/>
    <col min="4868" max="4868" width="21.140625" customWidth="1"/>
    <col min="4869" max="4869" width="15.7109375" customWidth="1"/>
    <col min="5121" max="5121" width="17.5703125" customWidth="1"/>
    <col min="5122" max="5122" width="83.85546875" customWidth="1"/>
    <col min="5123" max="5123" width="17.28515625" customWidth="1"/>
    <col min="5124" max="5124" width="21.140625" customWidth="1"/>
    <col min="5125" max="5125" width="15.7109375" customWidth="1"/>
    <col min="5377" max="5377" width="17.5703125" customWidth="1"/>
    <col min="5378" max="5378" width="83.85546875" customWidth="1"/>
    <col min="5379" max="5379" width="17.28515625" customWidth="1"/>
    <col min="5380" max="5380" width="21.140625" customWidth="1"/>
    <col min="5381" max="5381" width="15.7109375" customWidth="1"/>
    <col min="5633" max="5633" width="17.5703125" customWidth="1"/>
    <col min="5634" max="5634" width="83.85546875" customWidth="1"/>
    <col min="5635" max="5635" width="17.28515625" customWidth="1"/>
    <col min="5636" max="5636" width="21.140625" customWidth="1"/>
    <col min="5637" max="5637" width="15.7109375" customWidth="1"/>
    <col min="5889" max="5889" width="17.5703125" customWidth="1"/>
    <col min="5890" max="5890" width="83.85546875" customWidth="1"/>
    <col min="5891" max="5891" width="17.28515625" customWidth="1"/>
    <col min="5892" max="5892" width="21.140625" customWidth="1"/>
    <col min="5893" max="5893" width="15.7109375" customWidth="1"/>
    <col min="6145" max="6145" width="17.5703125" customWidth="1"/>
    <col min="6146" max="6146" width="83.85546875" customWidth="1"/>
    <col min="6147" max="6147" width="17.28515625" customWidth="1"/>
    <col min="6148" max="6148" width="21.140625" customWidth="1"/>
    <col min="6149" max="6149" width="15.7109375" customWidth="1"/>
    <col min="6401" max="6401" width="17.5703125" customWidth="1"/>
    <col min="6402" max="6402" width="83.85546875" customWidth="1"/>
    <col min="6403" max="6403" width="17.28515625" customWidth="1"/>
    <col min="6404" max="6404" width="21.140625" customWidth="1"/>
    <col min="6405" max="6405" width="15.7109375" customWidth="1"/>
    <col min="6657" max="6657" width="17.5703125" customWidth="1"/>
    <col min="6658" max="6658" width="83.85546875" customWidth="1"/>
    <col min="6659" max="6659" width="17.28515625" customWidth="1"/>
    <col min="6660" max="6660" width="21.140625" customWidth="1"/>
    <col min="6661" max="6661" width="15.7109375" customWidth="1"/>
    <col min="6913" max="6913" width="17.5703125" customWidth="1"/>
    <col min="6914" max="6914" width="83.85546875" customWidth="1"/>
    <col min="6915" max="6915" width="17.28515625" customWidth="1"/>
    <col min="6916" max="6916" width="21.140625" customWidth="1"/>
    <col min="6917" max="6917" width="15.7109375" customWidth="1"/>
    <col min="7169" max="7169" width="17.5703125" customWidth="1"/>
    <col min="7170" max="7170" width="83.85546875" customWidth="1"/>
    <col min="7171" max="7171" width="17.28515625" customWidth="1"/>
    <col min="7172" max="7172" width="21.140625" customWidth="1"/>
    <col min="7173" max="7173" width="15.7109375" customWidth="1"/>
    <col min="7425" max="7425" width="17.5703125" customWidth="1"/>
    <col min="7426" max="7426" width="83.85546875" customWidth="1"/>
    <col min="7427" max="7427" width="17.28515625" customWidth="1"/>
    <col min="7428" max="7428" width="21.140625" customWidth="1"/>
    <col min="7429" max="7429" width="15.7109375" customWidth="1"/>
    <col min="7681" max="7681" width="17.5703125" customWidth="1"/>
    <col min="7682" max="7682" width="83.85546875" customWidth="1"/>
    <col min="7683" max="7683" width="17.28515625" customWidth="1"/>
    <col min="7684" max="7684" width="21.140625" customWidth="1"/>
    <col min="7685" max="7685" width="15.7109375" customWidth="1"/>
    <col min="7937" max="7937" width="17.5703125" customWidth="1"/>
    <col min="7938" max="7938" width="83.85546875" customWidth="1"/>
    <col min="7939" max="7939" width="17.28515625" customWidth="1"/>
    <col min="7940" max="7940" width="21.140625" customWidth="1"/>
    <col min="7941" max="7941" width="15.7109375" customWidth="1"/>
    <col min="8193" max="8193" width="17.5703125" customWidth="1"/>
    <col min="8194" max="8194" width="83.85546875" customWidth="1"/>
    <col min="8195" max="8195" width="17.28515625" customWidth="1"/>
    <col min="8196" max="8196" width="21.140625" customWidth="1"/>
    <col min="8197" max="8197" width="15.7109375" customWidth="1"/>
    <col min="8449" max="8449" width="17.5703125" customWidth="1"/>
    <col min="8450" max="8450" width="83.85546875" customWidth="1"/>
    <col min="8451" max="8451" width="17.28515625" customWidth="1"/>
    <col min="8452" max="8452" width="21.140625" customWidth="1"/>
    <col min="8453" max="8453" width="15.7109375" customWidth="1"/>
    <col min="8705" max="8705" width="17.5703125" customWidth="1"/>
    <col min="8706" max="8706" width="83.85546875" customWidth="1"/>
    <col min="8707" max="8707" width="17.28515625" customWidth="1"/>
    <col min="8708" max="8708" width="21.140625" customWidth="1"/>
    <col min="8709" max="8709" width="15.7109375" customWidth="1"/>
    <col min="8961" max="8961" width="17.5703125" customWidth="1"/>
    <col min="8962" max="8962" width="83.85546875" customWidth="1"/>
    <col min="8963" max="8963" width="17.28515625" customWidth="1"/>
    <col min="8964" max="8964" width="21.140625" customWidth="1"/>
    <col min="8965" max="8965" width="15.7109375" customWidth="1"/>
    <col min="9217" max="9217" width="17.5703125" customWidth="1"/>
    <col min="9218" max="9218" width="83.85546875" customWidth="1"/>
    <col min="9219" max="9219" width="17.28515625" customWidth="1"/>
    <col min="9220" max="9220" width="21.140625" customWidth="1"/>
    <col min="9221" max="9221" width="15.7109375" customWidth="1"/>
    <col min="9473" max="9473" width="17.5703125" customWidth="1"/>
    <col min="9474" max="9474" width="83.85546875" customWidth="1"/>
    <col min="9475" max="9475" width="17.28515625" customWidth="1"/>
    <col min="9476" max="9476" width="21.140625" customWidth="1"/>
    <col min="9477" max="9477" width="15.7109375" customWidth="1"/>
    <col min="9729" max="9729" width="17.5703125" customWidth="1"/>
    <col min="9730" max="9730" width="83.85546875" customWidth="1"/>
    <col min="9731" max="9731" width="17.28515625" customWidth="1"/>
    <col min="9732" max="9732" width="21.140625" customWidth="1"/>
    <col min="9733" max="9733" width="15.7109375" customWidth="1"/>
    <col min="9985" max="9985" width="17.5703125" customWidth="1"/>
    <col min="9986" max="9986" width="83.85546875" customWidth="1"/>
    <col min="9987" max="9987" width="17.28515625" customWidth="1"/>
    <col min="9988" max="9988" width="21.140625" customWidth="1"/>
    <col min="9989" max="9989" width="15.7109375" customWidth="1"/>
    <col min="10241" max="10241" width="17.5703125" customWidth="1"/>
    <col min="10242" max="10242" width="83.85546875" customWidth="1"/>
    <col min="10243" max="10243" width="17.28515625" customWidth="1"/>
    <col min="10244" max="10244" width="21.140625" customWidth="1"/>
    <col min="10245" max="10245" width="15.7109375" customWidth="1"/>
    <col min="10497" max="10497" width="17.5703125" customWidth="1"/>
    <col min="10498" max="10498" width="83.85546875" customWidth="1"/>
    <col min="10499" max="10499" width="17.28515625" customWidth="1"/>
    <col min="10500" max="10500" width="21.140625" customWidth="1"/>
    <col min="10501" max="10501" width="15.7109375" customWidth="1"/>
    <col min="10753" max="10753" width="17.5703125" customWidth="1"/>
    <col min="10754" max="10754" width="83.85546875" customWidth="1"/>
    <col min="10755" max="10755" width="17.28515625" customWidth="1"/>
    <col min="10756" max="10756" width="21.140625" customWidth="1"/>
    <col min="10757" max="10757" width="15.7109375" customWidth="1"/>
    <col min="11009" max="11009" width="17.5703125" customWidth="1"/>
    <col min="11010" max="11010" width="83.85546875" customWidth="1"/>
    <col min="11011" max="11011" width="17.28515625" customWidth="1"/>
    <col min="11012" max="11012" width="21.140625" customWidth="1"/>
    <col min="11013" max="11013" width="15.7109375" customWidth="1"/>
    <col min="11265" max="11265" width="17.5703125" customWidth="1"/>
    <col min="11266" max="11266" width="83.85546875" customWidth="1"/>
    <col min="11267" max="11267" width="17.28515625" customWidth="1"/>
    <col min="11268" max="11268" width="21.140625" customWidth="1"/>
    <col min="11269" max="11269" width="15.7109375" customWidth="1"/>
    <col min="11521" max="11521" width="17.5703125" customWidth="1"/>
    <col min="11522" max="11522" width="83.85546875" customWidth="1"/>
    <col min="11523" max="11523" width="17.28515625" customWidth="1"/>
    <col min="11524" max="11524" width="21.140625" customWidth="1"/>
    <col min="11525" max="11525" width="15.7109375" customWidth="1"/>
    <col min="11777" max="11777" width="17.5703125" customWidth="1"/>
    <col min="11778" max="11778" width="83.85546875" customWidth="1"/>
    <col min="11779" max="11779" width="17.28515625" customWidth="1"/>
    <col min="11780" max="11780" width="21.140625" customWidth="1"/>
    <col min="11781" max="11781" width="15.7109375" customWidth="1"/>
    <col min="12033" max="12033" width="17.5703125" customWidth="1"/>
    <col min="12034" max="12034" width="83.85546875" customWidth="1"/>
    <col min="12035" max="12035" width="17.28515625" customWidth="1"/>
    <col min="12036" max="12036" width="21.140625" customWidth="1"/>
    <col min="12037" max="12037" width="15.7109375" customWidth="1"/>
    <col min="12289" max="12289" width="17.5703125" customWidth="1"/>
    <col min="12290" max="12290" width="83.85546875" customWidth="1"/>
    <col min="12291" max="12291" width="17.28515625" customWidth="1"/>
    <col min="12292" max="12292" width="21.140625" customWidth="1"/>
    <col min="12293" max="12293" width="15.7109375" customWidth="1"/>
    <col min="12545" max="12545" width="17.5703125" customWidth="1"/>
    <col min="12546" max="12546" width="83.85546875" customWidth="1"/>
    <col min="12547" max="12547" width="17.28515625" customWidth="1"/>
    <col min="12548" max="12548" width="21.140625" customWidth="1"/>
    <col min="12549" max="12549" width="15.7109375" customWidth="1"/>
    <col min="12801" max="12801" width="17.5703125" customWidth="1"/>
    <col min="12802" max="12802" width="83.85546875" customWidth="1"/>
    <col min="12803" max="12803" width="17.28515625" customWidth="1"/>
    <col min="12804" max="12804" width="21.140625" customWidth="1"/>
    <col min="12805" max="12805" width="15.7109375" customWidth="1"/>
    <col min="13057" max="13057" width="17.5703125" customWidth="1"/>
    <col min="13058" max="13058" width="83.85546875" customWidth="1"/>
    <col min="13059" max="13059" width="17.28515625" customWidth="1"/>
    <col min="13060" max="13060" width="21.140625" customWidth="1"/>
    <col min="13061" max="13061" width="15.7109375" customWidth="1"/>
    <col min="13313" max="13313" width="17.5703125" customWidth="1"/>
    <col min="13314" max="13314" width="83.85546875" customWidth="1"/>
    <col min="13315" max="13315" width="17.28515625" customWidth="1"/>
    <col min="13316" max="13316" width="21.140625" customWidth="1"/>
    <col min="13317" max="13317" width="15.7109375" customWidth="1"/>
    <col min="13569" max="13569" width="17.5703125" customWidth="1"/>
    <col min="13570" max="13570" width="83.85546875" customWidth="1"/>
    <col min="13571" max="13571" width="17.28515625" customWidth="1"/>
    <col min="13572" max="13572" width="21.140625" customWidth="1"/>
    <col min="13573" max="13573" width="15.7109375" customWidth="1"/>
    <col min="13825" max="13825" width="17.5703125" customWidth="1"/>
    <col min="13826" max="13826" width="83.85546875" customWidth="1"/>
    <col min="13827" max="13827" width="17.28515625" customWidth="1"/>
    <col min="13828" max="13828" width="21.140625" customWidth="1"/>
    <col min="13829" max="13829" width="15.7109375" customWidth="1"/>
    <col min="14081" max="14081" width="17.5703125" customWidth="1"/>
    <col min="14082" max="14082" width="83.85546875" customWidth="1"/>
    <col min="14083" max="14083" width="17.28515625" customWidth="1"/>
    <col min="14084" max="14084" width="21.140625" customWidth="1"/>
    <col min="14085" max="14085" width="15.7109375" customWidth="1"/>
    <col min="14337" max="14337" width="17.5703125" customWidth="1"/>
    <col min="14338" max="14338" width="83.85546875" customWidth="1"/>
    <col min="14339" max="14339" width="17.28515625" customWidth="1"/>
    <col min="14340" max="14340" width="21.140625" customWidth="1"/>
    <col min="14341" max="14341" width="15.7109375" customWidth="1"/>
    <col min="14593" max="14593" width="17.5703125" customWidth="1"/>
    <col min="14594" max="14594" width="83.85546875" customWidth="1"/>
    <col min="14595" max="14595" width="17.28515625" customWidth="1"/>
    <col min="14596" max="14596" width="21.140625" customWidth="1"/>
    <col min="14597" max="14597" width="15.7109375" customWidth="1"/>
    <col min="14849" max="14849" width="17.5703125" customWidth="1"/>
    <col min="14850" max="14850" width="83.85546875" customWidth="1"/>
    <col min="14851" max="14851" width="17.28515625" customWidth="1"/>
    <col min="14852" max="14852" width="21.140625" customWidth="1"/>
    <col min="14853" max="14853" width="15.7109375" customWidth="1"/>
    <col min="15105" max="15105" width="17.5703125" customWidth="1"/>
    <col min="15106" max="15106" width="83.85546875" customWidth="1"/>
    <col min="15107" max="15107" width="17.28515625" customWidth="1"/>
    <col min="15108" max="15108" width="21.140625" customWidth="1"/>
    <col min="15109" max="15109" width="15.7109375" customWidth="1"/>
    <col min="15361" max="15361" width="17.5703125" customWidth="1"/>
    <col min="15362" max="15362" width="83.85546875" customWidth="1"/>
    <col min="15363" max="15363" width="17.28515625" customWidth="1"/>
    <col min="15364" max="15364" width="21.140625" customWidth="1"/>
    <col min="15365" max="15365" width="15.7109375" customWidth="1"/>
    <col min="15617" max="15617" width="17.5703125" customWidth="1"/>
    <col min="15618" max="15618" width="83.85546875" customWidth="1"/>
    <col min="15619" max="15619" width="17.28515625" customWidth="1"/>
    <col min="15620" max="15620" width="21.140625" customWidth="1"/>
    <col min="15621" max="15621" width="15.7109375" customWidth="1"/>
    <col min="15873" max="15873" width="17.5703125" customWidth="1"/>
    <col min="15874" max="15874" width="83.85546875" customWidth="1"/>
    <col min="15875" max="15875" width="17.28515625" customWidth="1"/>
    <col min="15876" max="15876" width="21.140625" customWidth="1"/>
    <col min="15877" max="15877" width="15.7109375" customWidth="1"/>
    <col min="16129" max="16129" width="17.5703125" customWidth="1"/>
    <col min="16130" max="16130" width="83.85546875" customWidth="1"/>
    <col min="16131" max="16131" width="17.28515625" customWidth="1"/>
    <col min="16132" max="16132" width="21.140625" customWidth="1"/>
    <col min="16133" max="16133" width="15.7109375" customWidth="1"/>
  </cols>
  <sheetData>
    <row r="1" spans="1:5" ht="15.75" thickBot="1" x14ac:dyDescent="0.3"/>
    <row r="2" spans="1:5" ht="50.25" customHeight="1" thickBot="1" x14ac:dyDescent="0.3">
      <c r="A2" s="1" t="s">
        <v>0</v>
      </c>
      <c r="B2" s="1"/>
      <c r="C2" s="1"/>
    </row>
    <row r="3" spans="1:5" ht="17.25" customHeight="1" thickBot="1" x14ac:dyDescent="0.3"/>
    <row r="4" spans="1:5" ht="35.25" customHeight="1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</row>
    <row r="5" spans="1:5" ht="24" customHeight="1" thickBot="1" x14ac:dyDescent="0.3">
      <c r="A5" s="2"/>
      <c r="B5" s="3"/>
      <c r="C5" s="4"/>
      <c r="D5" s="4"/>
      <c r="E5" s="4"/>
    </row>
    <row r="6" spans="1:5" ht="15.75" thickBot="1" x14ac:dyDescent="0.3">
      <c r="A6" s="5">
        <v>607</v>
      </c>
      <c r="B6" s="6" t="s">
        <v>6</v>
      </c>
      <c r="C6" s="7">
        <f>1183960.867178*0.6</f>
        <v>710376.52030680003</v>
      </c>
      <c r="D6" s="8">
        <v>591816.55000000005</v>
      </c>
      <c r="E6" s="8">
        <f>C6-D6</f>
        <v>118559.97030679998</v>
      </c>
    </row>
    <row r="8" spans="1:5" ht="23.25" x14ac:dyDescent="0.35">
      <c r="A8" s="9" t="s">
        <v>7</v>
      </c>
    </row>
    <row r="9" spans="1:5" ht="15.75" thickBot="1" x14ac:dyDescent="0.3"/>
    <row r="10" spans="1:5" ht="36" customHeight="1" thickBot="1" x14ac:dyDescent="0.3">
      <c r="A10" s="2" t="s">
        <v>1</v>
      </c>
      <c r="B10" s="3" t="s">
        <v>2</v>
      </c>
      <c r="C10" s="4" t="s">
        <v>3</v>
      </c>
      <c r="D10" s="4" t="s">
        <v>4</v>
      </c>
      <c r="E10" s="4" t="s">
        <v>5</v>
      </c>
    </row>
    <row r="11" spans="1:5" ht="24" customHeight="1" thickBot="1" x14ac:dyDescent="0.3">
      <c r="A11" s="2"/>
      <c r="B11" s="3"/>
      <c r="C11" s="4"/>
      <c r="D11" s="4"/>
      <c r="E11" s="4"/>
    </row>
    <row r="12" spans="1:5" s="15" customFormat="1" ht="15" customHeight="1" x14ac:dyDescent="0.2">
      <c r="A12" s="10">
        <v>620</v>
      </c>
      <c r="B12" s="11" t="s">
        <v>8</v>
      </c>
      <c r="C12" s="12">
        <v>0</v>
      </c>
      <c r="D12" s="13">
        <v>0</v>
      </c>
      <c r="E12" s="14">
        <f>C12-D12</f>
        <v>0</v>
      </c>
    </row>
    <row r="13" spans="1:5" s="15" customFormat="1" ht="15" customHeight="1" x14ac:dyDescent="0.2">
      <c r="A13" s="16">
        <v>621</v>
      </c>
      <c r="B13" s="17" t="s">
        <v>9</v>
      </c>
      <c r="C13" s="18">
        <f>1461139.09*0.5</f>
        <v>730569.54500000004</v>
      </c>
      <c r="D13" s="19">
        <v>653920.09</v>
      </c>
      <c r="E13" s="20">
        <f t="shared" ref="E13:E22" si="0">C13-D13</f>
        <v>76649.455000000075</v>
      </c>
    </row>
    <row r="14" spans="1:5" s="15" customFormat="1" ht="15" customHeight="1" x14ac:dyDescent="0.2">
      <c r="A14" s="16">
        <v>622</v>
      </c>
      <c r="B14" s="17" t="s">
        <v>10</v>
      </c>
      <c r="C14" s="18">
        <f>2812529.07*0.6</f>
        <v>1687517.4419999998</v>
      </c>
      <c r="D14" s="19">
        <v>1662542.99</v>
      </c>
      <c r="E14" s="20">
        <f t="shared" si="0"/>
        <v>24974.451999999816</v>
      </c>
    </row>
    <row r="15" spans="1:5" s="15" customFormat="1" ht="15" customHeight="1" x14ac:dyDescent="0.2">
      <c r="A15" s="16">
        <v>623</v>
      </c>
      <c r="B15" s="17" t="s">
        <v>11</v>
      </c>
      <c r="C15" s="18">
        <f>236072.99*0.5</f>
        <v>118036.495</v>
      </c>
      <c r="D15" s="19">
        <v>82685.09</v>
      </c>
      <c r="E15" s="20">
        <f t="shared" si="0"/>
        <v>35351.404999999999</v>
      </c>
    </row>
    <row r="16" spans="1:5" s="15" customFormat="1" ht="15" customHeight="1" x14ac:dyDescent="0.2">
      <c r="A16" s="16">
        <v>624</v>
      </c>
      <c r="B16" s="17" t="s">
        <v>12</v>
      </c>
      <c r="C16" s="18">
        <f>88204.19*0.6</f>
        <v>52922.514000000003</v>
      </c>
      <c r="D16" s="19">
        <v>64839.13</v>
      </c>
      <c r="E16" s="20">
        <f t="shared" si="0"/>
        <v>-11916.615999999995</v>
      </c>
    </row>
    <row r="17" spans="1:5" s="15" customFormat="1" ht="15" customHeight="1" x14ac:dyDescent="0.2">
      <c r="A17" s="16">
        <v>625</v>
      </c>
      <c r="B17" s="17" t="s">
        <v>13</v>
      </c>
      <c r="C17" s="18">
        <f>212810.61*0.6</f>
        <v>127686.36599999998</v>
      </c>
      <c r="D17" s="19">
        <v>159763.97999999998</v>
      </c>
      <c r="E17" s="20">
        <f t="shared" si="0"/>
        <v>-32077.614000000001</v>
      </c>
    </row>
    <row r="18" spans="1:5" s="15" customFormat="1" ht="15" customHeight="1" x14ac:dyDescent="0.2">
      <c r="A18" s="16">
        <v>626</v>
      </c>
      <c r="B18" s="17" t="s">
        <v>14</v>
      </c>
      <c r="C18" s="18">
        <v>0</v>
      </c>
      <c r="D18" s="19">
        <v>5756.8799999999992</v>
      </c>
      <c r="E18" s="20">
        <f t="shared" si="0"/>
        <v>-5756.8799999999992</v>
      </c>
    </row>
    <row r="19" spans="1:5" s="15" customFormat="1" ht="15" customHeight="1" x14ac:dyDescent="0.2">
      <c r="A19" s="16">
        <v>627</v>
      </c>
      <c r="B19" s="17" t="s">
        <v>15</v>
      </c>
      <c r="C19" s="18">
        <f>317789.85*0.6</f>
        <v>190673.90999999997</v>
      </c>
      <c r="D19" s="19">
        <v>130210.38</v>
      </c>
      <c r="E19" s="20">
        <f t="shared" si="0"/>
        <v>60463.52999999997</v>
      </c>
    </row>
    <row r="20" spans="1:5" s="15" customFormat="1" ht="15" customHeight="1" x14ac:dyDescent="0.2">
      <c r="A20" s="16">
        <v>628</v>
      </c>
      <c r="B20" s="17" t="s">
        <v>16</v>
      </c>
      <c r="C20" s="18">
        <f>1086316.8*0.5</f>
        <v>543158.4</v>
      </c>
      <c r="D20" s="19">
        <v>585884.4</v>
      </c>
      <c r="E20" s="20">
        <f t="shared" si="0"/>
        <v>-42726</v>
      </c>
    </row>
    <row r="21" spans="1:5" s="15" customFormat="1" ht="15" customHeight="1" x14ac:dyDescent="0.2">
      <c r="A21" s="16">
        <v>629</v>
      </c>
      <c r="B21" s="17" t="s">
        <v>17</v>
      </c>
      <c r="C21" s="18">
        <f>129783.13*0.6</f>
        <v>77869.877999999997</v>
      </c>
      <c r="D21" s="19">
        <v>236947.25</v>
      </c>
      <c r="E21" s="20">
        <f t="shared" si="0"/>
        <v>-159077.372</v>
      </c>
    </row>
    <row r="22" spans="1:5" s="15" customFormat="1" ht="15" customHeight="1" x14ac:dyDescent="0.2">
      <c r="A22" s="21">
        <v>631</v>
      </c>
      <c r="B22" s="22" t="s">
        <v>18</v>
      </c>
      <c r="C22" s="23">
        <v>0</v>
      </c>
      <c r="D22" s="24">
        <v>0</v>
      </c>
      <c r="E22" s="20">
        <f t="shared" si="0"/>
        <v>0</v>
      </c>
    </row>
    <row r="23" spans="1:5" s="15" customFormat="1" ht="20.25" customHeight="1" thickBot="1" x14ac:dyDescent="0.3">
      <c r="A23" s="25" t="s">
        <v>19</v>
      </c>
      <c r="B23" s="25"/>
      <c r="C23" s="26">
        <f>SUM(C6:C22)</f>
        <v>4238811.0703067994</v>
      </c>
      <c r="D23" s="26">
        <f>SUM(D6:D22)</f>
        <v>4174366.7399999993</v>
      </c>
      <c r="E23" s="27">
        <f>SUM(E6:E22)</f>
        <v>64444.33030679982</v>
      </c>
    </row>
    <row r="25" spans="1:5" ht="23.25" x14ac:dyDescent="0.35">
      <c r="A25" s="9" t="s">
        <v>20</v>
      </c>
    </row>
    <row r="26" spans="1:5" ht="15.75" thickBot="1" x14ac:dyDescent="0.3"/>
    <row r="27" spans="1:5" ht="37.5" customHeight="1" thickBot="1" x14ac:dyDescent="0.3">
      <c r="A27" s="2" t="s">
        <v>1</v>
      </c>
      <c r="B27" s="3" t="s">
        <v>2</v>
      </c>
      <c r="C27" s="4" t="s">
        <v>3</v>
      </c>
      <c r="D27" s="4" t="s">
        <v>4</v>
      </c>
      <c r="E27" s="4" t="s">
        <v>5</v>
      </c>
    </row>
    <row r="28" spans="1:5" ht="24" customHeight="1" thickBot="1" x14ac:dyDescent="0.3">
      <c r="A28" s="2"/>
      <c r="B28" s="3"/>
      <c r="C28" s="4"/>
      <c r="D28" s="4"/>
      <c r="E28" s="4"/>
    </row>
    <row r="29" spans="1:5" x14ac:dyDescent="0.25">
      <c r="A29" s="28">
        <v>651</v>
      </c>
      <c r="B29" s="29" t="s">
        <v>21</v>
      </c>
      <c r="C29" s="30">
        <f>4100*0.6</f>
        <v>2460</v>
      </c>
      <c r="D29" s="31">
        <v>27815.53</v>
      </c>
      <c r="E29" s="20">
        <f>C29-D29</f>
        <v>-25355.53</v>
      </c>
    </row>
    <row r="30" spans="1:5" x14ac:dyDescent="0.25">
      <c r="A30" s="32">
        <v>659</v>
      </c>
      <c r="B30" s="33" t="s">
        <v>22</v>
      </c>
      <c r="C30" s="30">
        <v>0</v>
      </c>
      <c r="D30" s="34">
        <v>0</v>
      </c>
      <c r="E30" s="20">
        <f>C30-D30</f>
        <v>0</v>
      </c>
    </row>
    <row r="31" spans="1:5" x14ac:dyDescent="0.25">
      <c r="A31" s="35">
        <v>649</v>
      </c>
      <c r="B31" s="36" t="s">
        <v>23</v>
      </c>
      <c r="C31" s="30">
        <f>99398.81*0.6</f>
        <v>59639.285999999993</v>
      </c>
      <c r="D31" s="34">
        <v>67126.539999999994</v>
      </c>
      <c r="E31" s="20">
        <f>C31-D31</f>
        <v>-7487.2540000000008</v>
      </c>
    </row>
    <row r="32" spans="1:5" x14ac:dyDescent="0.25">
      <c r="A32" s="37">
        <v>662</v>
      </c>
      <c r="B32" s="33" t="s">
        <v>24</v>
      </c>
      <c r="C32" s="30">
        <f>200*0.5</f>
        <v>100</v>
      </c>
      <c r="D32" s="34">
        <v>1856.17</v>
      </c>
      <c r="E32" s="20">
        <f>C32-D32</f>
        <v>-1756.17</v>
      </c>
    </row>
    <row r="33" spans="1:8" s="15" customFormat="1" ht="20.25" customHeight="1" thickBot="1" x14ac:dyDescent="0.3">
      <c r="A33" s="25" t="s">
        <v>19</v>
      </c>
      <c r="B33" s="25"/>
      <c r="C33" s="38">
        <f>SUM(C29:C32)</f>
        <v>62199.285999999993</v>
      </c>
      <c r="D33" s="39">
        <f>SUM(D29:D32)</f>
        <v>96798.239999999991</v>
      </c>
      <c r="E33" s="39">
        <f>SUM(E29:E32)</f>
        <v>-34598.953999999998</v>
      </c>
    </row>
    <row r="34" spans="1:8" x14ac:dyDescent="0.25">
      <c r="C34" s="40"/>
    </row>
    <row r="35" spans="1:8" ht="23.25" x14ac:dyDescent="0.35">
      <c r="A35" s="9" t="s">
        <v>25</v>
      </c>
      <c r="C35" s="40"/>
    </row>
    <row r="36" spans="1:8" ht="15.75" thickBot="1" x14ac:dyDescent="0.3">
      <c r="C36" s="40"/>
      <c r="G36" s="41"/>
    </row>
    <row r="37" spans="1:8" ht="36.75" customHeight="1" thickBot="1" x14ac:dyDescent="0.3">
      <c r="A37" s="2" t="s">
        <v>1</v>
      </c>
      <c r="B37" s="3" t="s">
        <v>2</v>
      </c>
      <c r="C37" s="4" t="s">
        <v>3</v>
      </c>
      <c r="D37" s="4" t="s">
        <v>4</v>
      </c>
      <c r="E37" s="4" t="s">
        <v>5</v>
      </c>
    </row>
    <row r="38" spans="1:8" ht="25.5" customHeight="1" thickBot="1" x14ac:dyDescent="0.3">
      <c r="A38" s="2"/>
      <c r="B38" s="3"/>
      <c r="C38" s="4"/>
      <c r="D38" s="4"/>
      <c r="E38" s="4"/>
    </row>
    <row r="39" spans="1:8" x14ac:dyDescent="0.25">
      <c r="A39" s="28">
        <v>640</v>
      </c>
      <c r="B39" s="29" t="s">
        <v>26</v>
      </c>
      <c r="C39" s="30">
        <f>8482367.1*0.5</f>
        <v>4241183.55</v>
      </c>
      <c r="D39" s="31">
        <v>3927235.35</v>
      </c>
      <c r="E39" s="20">
        <f>C39-D39</f>
        <v>313948.19999999972</v>
      </c>
    </row>
    <row r="40" spans="1:8" x14ac:dyDescent="0.25">
      <c r="A40" s="42">
        <v>6404</v>
      </c>
      <c r="B40" s="36" t="s">
        <v>27</v>
      </c>
      <c r="C40" s="30">
        <f>123512.080622*0.6</f>
        <v>74107.248373199996</v>
      </c>
      <c r="D40" s="43">
        <v>98542.91</v>
      </c>
      <c r="E40" s="20">
        <f>C40-D40</f>
        <v>-24435.661626800007</v>
      </c>
    </row>
    <row r="41" spans="1:8" x14ac:dyDescent="0.25">
      <c r="A41" s="42">
        <v>6405</v>
      </c>
      <c r="B41" s="36" t="s">
        <v>28</v>
      </c>
      <c r="C41" s="30">
        <f>2063034.31*0.6</f>
        <v>1237820.5859999999</v>
      </c>
      <c r="D41" s="43">
        <v>1270743.56</v>
      </c>
      <c r="E41" s="20">
        <f>C41-D41</f>
        <v>-32922.974000000162</v>
      </c>
    </row>
    <row r="42" spans="1:8" x14ac:dyDescent="0.25">
      <c r="A42" s="32">
        <v>641</v>
      </c>
      <c r="B42" s="33" t="s">
        <v>29</v>
      </c>
      <c r="C42" s="30">
        <f>17321.26*0.5</f>
        <v>8660.6299999999992</v>
      </c>
      <c r="D42" s="34">
        <v>6384.71</v>
      </c>
      <c r="E42" s="20">
        <f>C42-D42</f>
        <v>2275.9199999999992</v>
      </c>
    </row>
    <row r="43" spans="1:8" x14ac:dyDescent="0.25">
      <c r="A43" s="35">
        <v>642</v>
      </c>
      <c r="B43" s="36" t="s">
        <v>30</v>
      </c>
      <c r="C43" s="30">
        <f>2322775.64*0.5</f>
        <v>1161387.82</v>
      </c>
      <c r="D43" s="34">
        <v>1245552.19</v>
      </c>
      <c r="E43" s="20">
        <f>C43-D43</f>
        <v>-84164.369999999879</v>
      </c>
    </row>
    <row r="44" spans="1:8" ht="15.75" customHeight="1" thickBot="1" x14ac:dyDescent="0.3">
      <c r="A44" s="25" t="s">
        <v>19</v>
      </c>
      <c r="B44" s="25"/>
      <c r="C44" s="38">
        <f>SUM(C39:C43)</f>
        <v>6723159.8343732003</v>
      </c>
      <c r="D44" s="39">
        <f>SUM(D39:D43)</f>
        <v>6548458.7200000007</v>
      </c>
      <c r="E44" s="39">
        <f>SUM(E39:E43)</f>
        <v>174701.11437319967</v>
      </c>
    </row>
    <row r="45" spans="1:8" x14ac:dyDescent="0.25">
      <c r="C45" s="40"/>
    </row>
    <row r="46" spans="1:8" ht="23.25" x14ac:dyDescent="0.35">
      <c r="A46" s="9" t="s">
        <v>31</v>
      </c>
      <c r="C46" s="40"/>
    </row>
    <row r="47" spans="1:8" ht="15.75" thickBot="1" x14ac:dyDescent="0.3">
      <c r="C47" s="40"/>
    </row>
    <row r="48" spans="1:8" ht="27.75" customHeight="1" thickBot="1" x14ac:dyDescent="0.3">
      <c r="A48" s="2" t="s">
        <v>1</v>
      </c>
      <c r="B48" s="3" t="s">
        <v>2</v>
      </c>
      <c r="C48" s="4" t="s">
        <v>3</v>
      </c>
      <c r="D48" s="4" t="s">
        <v>4</v>
      </c>
      <c r="E48" s="4" t="s">
        <v>5</v>
      </c>
      <c r="F48" s="40"/>
      <c r="G48" s="40"/>
      <c r="H48" s="40"/>
    </row>
    <row r="49" spans="1:8" ht="30.75" customHeight="1" thickBot="1" x14ac:dyDescent="0.3">
      <c r="A49" s="2"/>
      <c r="B49" s="3"/>
      <c r="C49" s="4"/>
      <c r="D49" s="4"/>
      <c r="E49" s="4"/>
      <c r="F49" s="40"/>
      <c r="G49" s="44"/>
      <c r="H49" s="40"/>
    </row>
    <row r="50" spans="1:8" x14ac:dyDescent="0.25">
      <c r="A50" s="28">
        <v>66</v>
      </c>
      <c r="B50" s="29" t="s">
        <v>24</v>
      </c>
      <c r="C50" s="30">
        <f>100000*0.5</f>
        <v>50000</v>
      </c>
      <c r="D50" s="45">
        <v>24503.46</v>
      </c>
      <c r="E50" s="20">
        <f>C50-D50</f>
        <v>25496.54</v>
      </c>
      <c r="F50" s="40"/>
      <c r="G50" s="44"/>
      <c r="H50" s="40"/>
    </row>
    <row r="51" spans="1:8" x14ac:dyDescent="0.25">
      <c r="A51" s="32">
        <v>678</v>
      </c>
      <c r="B51" s="33" t="s">
        <v>32</v>
      </c>
      <c r="C51" s="30">
        <f>5040.36*0.6</f>
        <v>3024.2159999999999</v>
      </c>
      <c r="D51" s="46">
        <v>2244.65</v>
      </c>
      <c r="E51" s="20">
        <f>C51-D51</f>
        <v>779.5659999999998</v>
      </c>
      <c r="F51" s="40"/>
      <c r="G51" s="44"/>
      <c r="H51" s="40"/>
    </row>
    <row r="52" spans="1:8" x14ac:dyDescent="0.25">
      <c r="A52" s="47">
        <v>68</v>
      </c>
      <c r="B52" s="36" t="s">
        <v>33</v>
      </c>
      <c r="C52" s="30">
        <f>630262.94*0.5</f>
        <v>315131.46999999997</v>
      </c>
      <c r="D52" s="46">
        <v>309390.82</v>
      </c>
      <c r="E52" s="20">
        <f>C52-D52</f>
        <v>5740.6499999999651</v>
      </c>
      <c r="F52" s="40"/>
      <c r="G52" s="44"/>
      <c r="H52" s="40"/>
    </row>
    <row r="53" spans="1:8" x14ac:dyDescent="0.25">
      <c r="A53" s="37">
        <v>694</v>
      </c>
      <c r="B53" s="33" t="s">
        <v>34</v>
      </c>
      <c r="C53" s="48">
        <f>37430*0</f>
        <v>0</v>
      </c>
      <c r="D53" s="46">
        <v>0</v>
      </c>
      <c r="E53" s="20">
        <f>C53-D53</f>
        <v>0</v>
      </c>
      <c r="F53" s="40"/>
      <c r="G53" s="44"/>
      <c r="H53" s="40"/>
    </row>
    <row r="54" spans="1:8" ht="15.75" customHeight="1" thickBot="1" x14ac:dyDescent="0.3">
      <c r="A54" s="25" t="s">
        <v>19</v>
      </c>
      <c r="B54" s="25"/>
      <c r="C54" s="38">
        <f>SUM(C50:C53)</f>
        <v>368155.68599999999</v>
      </c>
      <c r="D54" s="39">
        <f>SUM(D50:D53)</f>
        <v>336138.93</v>
      </c>
      <c r="E54" s="49">
        <f>SUM(E50:E53)</f>
        <v>32016.755999999965</v>
      </c>
      <c r="F54" s="40"/>
      <c r="G54" s="40"/>
      <c r="H54" s="40"/>
    </row>
    <row r="55" spans="1:8" x14ac:dyDescent="0.25">
      <c r="E55" s="40"/>
      <c r="F55" s="40"/>
      <c r="G55" s="40"/>
      <c r="H55" s="40"/>
    </row>
    <row r="57" spans="1:8" x14ac:dyDescent="0.25">
      <c r="A57" s="50" t="s">
        <v>35</v>
      </c>
      <c r="C57" s="51">
        <f>C23+C33+C44+C54</f>
        <v>11392325.876680002</v>
      </c>
      <c r="D57" s="51">
        <f>D23+D33+D44+D54</f>
        <v>11155762.629999999</v>
      </c>
      <c r="E57" s="51">
        <f>E23+E33+E44+E54</f>
        <v>236563.24667999946</v>
      </c>
    </row>
    <row r="59" spans="1:8" x14ac:dyDescent="0.25">
      <c r="B59" s="52" t="s">
        <v>36</v>
      </c>
      <c r="C59" s="51">
        <f>-C57+'[1]Presupuesto Ingresos'!C18</f>
        <v>-78099.870680002496</v>
      </c>
      <c r="D59" s="51">
        <f>-D57+'[1]Presupuesto Ingresos'!E18</f>
        <v>-1371019.8099999987</v>
      </c>
      <c r="E59" s="53">
        <f>-E57+'[1]Presupuesto Ingresos'!F18</f>
        <v>1292919.9393199999</v>
      </c>
    </row>
  </sheetData>
  <mergeCells count="30">
    <mergeCell ref="A48:A49"/>
    <mergeCell ref="B48:B49"/>
    <mergeCell ref="C48:C49"/>
    <mergeCell ref="D48:D49"/>
    <mergeCell ref="E48:E49"/>
    <mergeCell ref="A54:B54"/>
    <mergeCell ref="A37:A38"/>
    <mergeCell ref="B37:B38"/>
    <mergeCell ref="C37:C38"/>
    <mergeCell ref="D37:D38"/>
    <mergeCell ref="E37:E38"/>
    <mergeCell ref="A44:B44"/>
    <mergeCell ref="A27:A28"/>
    <mergeCell ref="B27:B28"/>
    <mergeCell ref="C27:C28"/>
    <mergeCell ref="D27:D28"/>
    <mergeCell ref="E27:E28"/>
    <mergeCell ref="A33:B33"/>
    <mergeCell ref="A10:A11"/>
    <mergeCell ref="B10:B11"/>
    <mergeCell ref="C10:C11"/>
    <mergeCell ref="D10:D11"/>
    <mergeCell ref="E10:E11"/>
    <mergeCell ref="A23:B23"/>
    <mergeCell ref="A2:C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zoomScale="85" zoomScaleNormal="85" workbookViewId="0">
      <selection activeCell="C8" sqref="C8"/>
    </sheetView>
  </sheetViews>
  <sheetFormatPr baseColWidth="10" defaultRowHeight="15" x14ac:dyDescent="0.25"/>
  <cols>
    <col min="1" max="1" width="25.28515625" customWidth="1"/>
    <col min="2" max="2" width="72.28515625" customWidth="1"/>
    <col min="3" max="3" width="20.5703125" customWidth="1"/>
    <col min="4" max="4" width="12.42578125" customWidth="1"/>
    <col min="5" max="5" width="46.42578125" customWidth="1"/>
    <col min="6" max="6" width="15.7109375" customWidth="1"/>
    <col min="7" max="7" width="12.42578125" customWidth="1"/>
    <col min="257" max="257" width="25.28515625" customWidth="1"/>
    <col min="258" max="258" width="72.28515625" customWidth="1"/>
    <col min="259" max="259" width="20.5703125" customWidth="1"/>
    <col min="260" max="260" width="12.42578125" customWidth="1"/>
    <col min="261" max="261" width="46.42578125" customWidth="1"/>
    <col min="262" max="262" width="15.7109375" customWidth="1"/>
    <col min="263" max="263" width="12.42578125" customWidth="1"/>
    <col min="513" max="513" width="25.28515625" customWidth="1"/>
    <col min="514" max="514" width="72.28515625" customWidth="1"/>
    <col min="515" max="515" width="20.5703125" customWidth="1"/>
    <col min="516" max="516" width="12.42578125" customWidth="1"/>
    <col min="517" max="517" width="46.42578125" customWidth="1"/>
    <col min="518" max="518" width="15.7109375" customWidth="1"/>
    <col min="519" max="519" width="12.42578125" customWidth="1"/>
    <col min="769" max="769" width="25.28515625" customWidth="1"/>
    <col min="770" max="770" width="72.28515625" customWidth="1"/>
    <col min="771" max="771" width="20.5703125" customWidth="1"/>
    <col min="772" max="772" width="12.42578125" customWidth="1"/>
    <col min="773" max="773" width="46.42578125" customWidth="1"/>
    <col min="774" max="774" width="15.7109375" customWidth="1"/>
    <col min="775" max="775" width="12.42578125" customWidth="1"/>
    <col min="1025" max="1025" width="25.28515625" customWidth="1"/>
    <col min="1026" max="1026" width="72.28515625" customWidth="1"/>
    <col min="1027" max="1027" width="20.5703125" customWidth="1"/>
    <col min="1028" max="1028" width="12.42578125" customWidth="1"/>
    <col min="1029" max="1029" width="46.42578125" customWidth="1"/>
    <col min="1030" max="1030" width="15.7109375" customWidth="1"/>
    <col min="1031" max="1031" width="12.42578125" customWidth="1"/>
    <col min="1281" max="1281" width="25.28515625" customWidth="1"/>
    <col min="1282" max="1282" width="72.28515625" customWidth="1"/>
    <col min="1283" max="1283" width="20.5703125" customWidth="1"/>
    <col min="1284" max="1284" width="12.42578125" customWidth="1"/>
    <col min="1285" max="1285" width="46.42578125" customWidth="1"/>
    <col min="1286" max="1286" width="15.7109375" customWidth="1"/>
    <col min="1287" max="1287" width="12.42578125" customWidth="1"/>
    <col min="1537" max="1537" width="25.28515625" customWidth="1"/>
    <col min="1538" max="1538" width="72.28515625" customWidth="1"/>
    <col min="1539" max="1539" width="20.5703125" customWidth="1"/>
    <col min="1540" max="1540" width="12.42578125" customWidth="1"/>
    <col min="1541" max="1541" width="46.42578125" customWidth="1"/>
    <col min="1542" max="1542" width="15.7109375" customWidth="1"/>
    <col min="1543" max="1543" width="12.42578125" customWidth="1"/>
    <col min="1793" max="1793" width="25.28515625" customWidth="1"/>
    <col min="1794" max="1794" width="72.28515625" customWidth="1"/>
    <col min="1795" max="1795" width="20.5703125" customWidth="1"/>
    <col min="1796" max="1796" width="12.42578125" customWidth="1"/>
    <col min="1797" max="1797" width="46.42578125" customWidth="1"/>
    <col min="1798" max="1798" width="15.7109375" customWidth="1"/>
    <col min="1799" max="1799" width="12.42578125" customWidth="1"/>
    <col min="2049" max="2049" width="25.28515625" customWidth="1"/>
    <col min="2050" max="2050" width="72.28515625" customWidth="1"/>
    <col min="2051" max="2051" width="20.5703125" customWidth="1"/>
    <col min="2052" max="2052" width="12.42578125" customWidth="1"/>
    <col min="2053" max="2053" width="46.42578125" customWidth="1"/>
    <col min="2054" max="2054" width="15.7109375" customWidth="1"/>
    <col min="2055" max="2055" width="12.42578125" customWidth="1"/>
    <col min="2305" max="2305" width="25.28515625" customWidth="1"/>
    <col min="2306" max="2306" width="72.28515625" customWidth="1"/>
    <col min="2307" max="2307" width="20.5703125" customWidth="1"/>
    <col min="2308" max="2308" width="12.42578125" customWidth="1"/>
    <col min="2309" max="2309" width="46.42578125" customWidth="1"/>
    <col min="2310" max="2310" width="15.7109375" customWidth="1"/>
    <col min="2311" max="2311" width="12.42578125" customWidth="1"/>
    <col min="2561" max="2561" width="25.28515625" customWidth="1"/>
    <col min="2562" max="2562" width="72.28515625" customWidth="1"/>
    <col min="2563" max="2563" width="20.5703125" customWidth="1"/>
    <col min="2564" max="2564" width="12.42578125" customWidth="1"/>
    <col min="2565" max="2565" width="46.42578125" customWidth="1"/>
    <col min="2566" max="2566" width="15.7109375" customWidth="1"/>
    <col min="2567" max="2567" width="12.42578125" customWidth="1"/>
    <col min="2817" max="2817" width="25.28515625" customWidth="1"/>
    <col min="2818" max="2818" width="72.28515625" customWidth="1"/>
    <col min="2819" max="2819" width="20.5703125" customWidth="1"/>
    <col min="2820" max="2820" width="12.42578125" customWidth="1"/>
    <col min="2821" max="2821" width="46.42578125" customWidth="1"/>
    <col min="2822" max="2822" width="15.7109375" customWidth="1"/>
    <col min="2823" max="2823" width="12.42578125" customWidth="1"/>
    <col min="3073" max="3073" width="25.28515625" customWidth="1"/>
    <col min="3074" max="3074" width="72.28515625" customWidth="1"/>
    <col min="3075" max="3075" width="20.5703125" customWidth="1"/>
    <col min="3076" max="3076" width="12.42578125" customWidth="1"/>
    <col min="3077" max="3077" width="46.42578125" customWidth="1"/>
    <col min="3078" max="3078" width="15.7109375" customWidth="1"/>
    <col min="3079" max="3079" width="12.42578125" customWidth="1"/>
    <col min="3329" max="3329" width="25.28515625" customWidth="1"/>
    <col min="3330" max="3330" width="72.28515625" customWidth="1"/>
    <col min="3331" max="3331" width="20.5703125" customWidth="1"/>
    <col min="3332" max="3332" width="12.42578125" customWidth="1"/>
    <col min="3333" max="3333" width="46.42578125" customWidth="1"/>
    <col min="3334" max="3334" width="15.7109375" customWidth="1"/>
    <col min="3335" max="3335" width="12.42578125" customWidth="1"/>
    <col min="3585" max="3585" width="25.28515625" customWidth="1"/>
    <col min="3586" max="3586" width="72.28515625" customWidth="1"/>
    <col min="3587" max="3587" width="20.5703125" customWidth="1"/>
    <col min="3588" max="3588" width="12.42578125" customWidth="1"/>
    <col min="3589" max="3589" width="46.42578125" customWidth="1"/>
    <col min="3590" max="3590" width="15.7109375" customWidth="1"/>
    <col min="3591" max="3591" width="12.42578125" customWidth="1"/>
    <col min="3841" max="3841" width="25.28515625" customWidth="1"/>
    <col min="3842" max="3842" width="72.28515625" customWidth="1"/>
    <col min="3843" max="3843" width="20.5703125" customWidth="1"/>
    <col min="3844" max="3844" width="12.42578125" customWidth="1"/>
    <col min="3845" max="3845" width="46.42578125" customWidth="1"/>
    <col min="3846" max="3846" width="15.7109375" customWidth="1"/>
    <col min="3847" max="3847" width="12.42578125" customWidth="1"/>
    <col min="4097" max="4097" width="25.28515625" customWidth="1"/>
    <col min="4098" max="4098" width="72.28515625" customWidth="1"/>
    <col min="4099" max="4099" width="20.5703125" customWidth="1"/>
    <col min="4100" max="4100" width="12.42578125" customWidth="1"/>
    <col min="4101" max="4101" width="46.42578125" customWidth="1"/>
    <col min="4102" max="4102" width="15.7109375" customWidth="1"/>
    <col min="4103" max="4103" width="12.42578125" customWidth="1"/>
    <col min="4353" max="4353" width="25.28515625" customWidth="1"/>
    <col min="4354" max="4354" width="72.28515625" customWidth="1"/>
    <col min="4355" max="4355" width="20.5703125" customWidth="1"/>
    <col min="4356" max="4356" width="12.42578125" customWidth="1"/>
    <col min="4357" max="4357" width="46.42578125" customWidth="1"/>
    <col min="4358" max="4358" width="15.7109375" customWidth="1"/>
    <col min="4359" max="4359" width="12.42578125" customWidth="1"/>
    <col min="4609" max="4609" width="25.28515625" customWidth="1"/>
    <col min="4610" max="4610" width="72.28515625" customWidth="1"/>
    <col min="4611" max="4611" width="20.5703125" customWidth="1"/>
    <col min="4612" max="4612" width="12.42578125" customWidth="1"/>
    <col min="4613" max="4613" width="46.42578125" customWidth="1"/>
    <col min="4614" max="4614" width="15.7109375" customWidth="1"/>
    <col min="4615" max="4615" width="12.42578125" customWidth="1"/>
    <col min="4865" max="4865" width="25.28515625" customWidth="1"/>
    <col min="4866" max="4866" width="72.28515625" customWidth="1"/>
    <col min="4867" max="4867" width="20.5703125" customWidth="1"/>
    <col min="4868" max="4868" width="12.42578125" customWidth="1"/>
    <col min="4869" max="4869" width="46.42578125" customWidth="1"/>
    <col min="4870" max="4870" width="15.7109375" customWidth="1"/>
    <col min="4871" max="4871" width="12.42578125" customWidth="1"/>
    <col min="5121" max="5121" width="25.28515625" customWidth="1"/>
    <col min="5122" max="5122" width="72.28515625" customWidth="1"/>
    <col min="5123" max="5123" width="20.5703125" customWidth="1"/>
    <col min="5124" max="5124" width="12.42578125" customWidth="1"/>
    <col min="5125" max="5125" width="46.42578125" customWidth="1"/>
    <col min="5126" max="5126" width="15.7109375" customWidth="1"/>
    <col min="5127" max="5127" width="12.42578125" customWidth="1"/>
    <col min="5377" max="5377" width="25.28515625" customWidth="1"/>
    <col min="5378" max="5378" width="72.28515625" customWidth="1"/>
    <col min="5379" max="5379" width="20.5703125" customWidth="1"/>
    <col min="5380" max="5380" width="12.42578125" customWidth="1"/>
    <col min="5381" max="5381" width="46.42578125" customWidth="1"/>
    <col min="5382" max="5382" width="15.7109375" customWidth="1"/>
    <col min="5383" max="5383" width="12.42578125" customWidth="1"/>
    <col min="5633" max="5633" width="25.28515625" customWidth="1"/>
    <col min="5634" max="5634" width="72.28515625" customWidth="1"/>
    <col min="5635" max="5635" width="20.5703125" customWidth="1"/>
    <col min="5636" max="5636" width="12.42578125" customWidth="1"/>
    <col min="5637" max="5637" width="46.42578125" customWidth="1"/>
    <col min="5638" max="5638" width="15.7109375" customWidth="1"/>
    <col min="5639" max="5639" width="12.42578125" customWidth="1"/>
    <col min="5889" max="5889" width="25.28515625" customWidth="1"/>
    <col min="5890" max="5890" width="72.28515625" customWidth="1"/>
    <col min="5891" max="5891" width="20.5703125" customWidth="1"/>
    <col min="5892" max="5892" width="12.42578125" customWidth="1"/>
    <col min="5893" max="5893" width="46.42578125" customWidth="1"/>
    <col min="5894" max="5894" width="15.7109375" customWidth="1"/>
    <col min="5895" max="5895" width="12.42578125" customWidth="1"/>
    <col min="6145" max="6145" width="25.28515625" customWidth="1"/>
    <col min="6146" max="6146" width="72.28515625" customWidth="1"/>
    <col min="6147" max="6147" width="20.5703125" customWidth="1"/>
    <col min="6148" max="6148" width="12.42578125" customWidth="1"/>
    <col min="6149" max="6149" width="46.42578125" customWidth="1"/>
    <col min="6150" max="6150" width="15.7109375" customWidth="1"/>
    <col min="6151" max="6151" width="12.42578125" customWidth="1"/>
    <col min="6401" max="6401" width="25.28515625" customWidth="1"/>
    <col min="6402" max="6402" width="72.28515625" customWidth="1"/>
    <col min="6403" max="6403" width="20.5703125" customWidth="1"/>
    <col min="6404" max="6404" width="12.42578125" customWidth="1"/>
    <col min="6405" max="6405" width="46.42578125" customWidth="1"/>
    <col min="6406" max="6406" width="15.7109375" customWidth="1"/>
    <col min="6407" max="6407" width="12.42578125" customWidth="1"/>
    <col min="6657" max="6657" width="25.28515625" customWidth="1"/>
    <col min="6658" max="6658" width="72.28515625" customWidth="1"/>
    <col min="6659" max="6659" width="20.5703125" customWidth="1"/>
    <col min="6660" max="6660" width="12.42578125" customWidth="1"/>
    <col min="6661" max="6661" width="46.42578125" customWidth="1"/>
    <col min="6662" max="6662" width="15.7109375" customWidth="1"/>
    <col min="6663" max="6663" width="12.42578125" customWidth="1"/>
    <col min="6913" max="6913" width="25.28515625" customWidth="1"/>
    <col min="6914" max="6914" width="72.28515625" customWidth="1"/>
    <col min="6915" max="6915" width="20.5703125" customWidth="1"/>
    <col min="6916" max="6916" width="12.42578125" customWidth="1"/>
    <col min="6917" max="6917" width="46.42578125" customWidth="1"/>
    <col min="6918" max="6918" width="15.7109375" customWidth="1"/>
    <col min="6919" max="6919" width="12.42578125" customWidth="1"/>
    <col min="7169" max="7169" width="25.28515625" customWidth="1"/>
    <col min="7170" max="7170" width="72.28515625" customWidth="1"/>
    <col min="7171" max="7171" width="20.5703125" customWidth="1"/>
    <col min="7172" max="7172" width="12.42578125" customWidth="1"/>
    <col min="7173" max="7173" width="46.42578125" customWidth="1"/>
    <col min="7174" max="7174" width="15.7109375" customWidth="1"/>
    <col min="7175" max="7175" width="12.42578125" customWidth="1"/>
    <col min="7425" max="7425" width="25.28515625" customWidth="1"/>
    <col min="7426" max="7426" width="72.28515625" customWidth="1"/>
    <col min="7427" max="7427" width="20.5703125" customWidth="1"/>
    <col min="7428" max="7428" width="12.42578125" customWidth="1"/>
    <col min="7429" max="7429" width="46.42578125" customWidth="1"/>
    <col min="7430" max="7430" width="15.7109375" customWidth="1"/>
    <col min="7431" max="7431" width="12.42578125" customWidth="1"/>
    <col min="7681" max="7681" width="25.28515625" customWidth="1"/>
    <col min="7682" max="7682" width="72.28515625" customWidth="1"/>
    <col min="7683" max="7683" width="20.5703125" customWidth="1"/>
    <col min="7684" max="7684" width="12.42578125" customWidth="1"/>
    <col min="7685" max="7685" width="46.42578125" customWidth="1"/>
    <col min="7686" max="7686" width="15.7109375" customWidth="1"/>
    <col min="7687" max="7687" width="12.42578125" customWidth="1"/>
    <col min="7937" max="7937" width="25.28515625" customWidth="1"/>
    <col min="7938" max="7938" width="72.28515625" customWidth="1"/>
    <col min="7939" max="7939" width="20.5703125" customWidth="1"/>
    <col min="7940" max="7940" width="12.42578125" customWidth="1"/>
    <col min="7941" max="7941" width="46.42578125" customWidth="1"/>
    <col min="7942" max="7942" width="15.7109375" customWidth="1"/>
    <col min="7943" max="7943" width="12.42578125" customWidth="1"/>
    <col min="8193" max="8193" width="25.28515625" customWidth="1"/>
    <col min="8194" max="8194" width="72.28515625" customWidth="1"/>
    <col min="8195" max="8195" width="20.5703125" customWidth="1"/>
    <col min="8196" max="8196" width="12.42578125" customWidth="1"/>
    <col min="8197" max="8197" width="46.42578125" customWidth="1"/>
    <col min="8198" max="8198" width="15.7109375" customWidth="1"/>
    <col min="8199" max="8199" width="12.42578125" customWidth="1"/>
    <col min="8449" max="8449" width="25.28515625" customWidth="1"/>
    <col min="8450" max="8450" width="72.28515625" customWidth="1"/>
    <col min="8451" max="8451" width="20.5703125" customWidth="1"/>
    <col min="8452" max="8452" width="12.42578125" customWidth="1"/>
    <col min="8453" max="8453" width="46.42578125" customWidth="1"/>
    <col min="8454" max="8454" width="15.7109375" customWidth="1"/>
    <col min="8455" max="8455" width="12.42578125" customWidth="1"/>
    <col min="8705" max="8705" width="25.28515625" customWidth="1"/>
    <col min="8706" max="8706" width="72.28515625" customWidth="1"/>
    <col min="8707" max="8707" width="20.5703125" customWidth="1"/>
    <col min="8708" max="8708" width="12.42578125" customWidth="1"/>
    <col min="8709" max="8709" width="46.42578125" customWidth="1"/>
    <col min="8710" max="8710" width="15.7109375" customWidth="1"/>
    <col min="8711" max="8711" width="12.42578125" customWidth="1"/>
    <col min="8961" max="8961" width="25.28515625" customWidth="1"/>
    <col min="8962" max="8962" width="72.28515625" customWidth="1"/>
    <col min="8963" max="8963" width="20.5703125" customWidth="1"/>
    <col min="8964" max="8964" width="12.42578125" customWidth="1"/>
    <col min="8965" max="8965" width="46.42578125" customWidth="1"/>
    <col min="8966" max="8966" width="15.7109375" customWidth="1"/>
    <col min="8967" max="8967" width="12.42578125" customWidth="1"/>
    <col min="9217" max="9217" width="25.28515625" customWidth="1"/>
    <col min="9218" max="9218" width="72.28515625" customWidth="1"/>
    <col min="9219" max="9219" width="20.5703125" customWidth="1"/>
    <col min="9220" max="9220" width="12.42578125" customWidth="1"/>
    <col min="9221" max="9221" width="46.42578125" customWidth="1"/>
    <col min="9222" max="9222" width="15.7109375" customWidth="1"/>
    <col min="9223" max="9223" width="12.42578125" customWidth="1"/>
    <col min="9473" max="9473" width="25.28515625" customWidth="1"/>
    <col min="9474" max="9474" width="72.28515625" customWidth="1"/>
    <col min="9475" max="9475" width="20.5703125" customWidth="1"/>
    <col min="9476" max="9476" width="12.42578125" customWidth="1"/>
    <col min="9477" max="9477" width="46.42578125" customWidth="1"/>
    <col min="9478" max="9478" width="15.7109375" customWidth="1"/>
    <col min="9479" max="9479" width="12.42578125" customWidth="1"/>
    <col min="9729" max="9729" width="25.28515625" customWidth="1"/>
    <col min="9730" max="9730" width="72.28515625" customWidth="1"/>
    <col min="9731" max="9731" width="20.5703125" customWidth="1"/>
    <col min="9732" max="9732" width="12.42578125" customWidth="1"/>
    <col min="9733" max="9733" width="46.42578125" customWidth="1"/>
    <col min="9734" max="9734" width="15.7109375" customWidth="1"/>
    <col min="9735" max="9735" width="12.42578125" customWidth="1"/>
    <col min="9985" max="9985" width="25.28515625" customWidth="1"/>
    <col min="9986" max="9986" width="72.28515625" customWidth="1"/>
    <col min="9987" max="9987" width="20.5703125" customWidth="1"/>
    <col min="9988" max="9988" width="12.42578125" customWidth="1"/>
    <col min="9989" max="9989" width="46.42578125" customWidth="1"/>
    <col min="9990" max="9990" width="15.7109375" customWidth="1"/>
    <col min="9991" max="9991" width="12.42578125" customWidth="1"/>
    <col min="10241" max="10241" width="25.28515625" customWidth="1"/>
    <col min="10242" max="10242" width="72.28515625" customWidth="1"/>
    <col min="10243" max="10243" width="20.5703125" customWidth="1"/>
    <col min="10244" max="10244" width="12.42578125" customWidth="1"/>
    <col min="10245" max="10245" width="46.42578125" customWidth="1"/>
    <col min="10246" max="10246" width="15.7109375" customWidth="1"/>
    <col min="10247" max="10247" width="12.42578125" customWidth="1"/>
    <col min="10497" max="10497" width="25.28515625" customWidth="1"/>
    <col min="10498" max="10498" width="72.28515625" customWidth="1"/>
    <col min="10499" max="10499" width="20.5703125" customWidth="1"/>
    <col min="10500" max="10500" width="12.42578125" customWidth="1"/>
    <col min="10501" max="10501" width="46.42578125" customWidth="1"/>
    <col min="10502" max="10502" width="15.7109375" customWidth="1"/>
    <col min="10503" max="10503" width="12.42578125" customWidth="1"/>
    <col min="10753" max="10753" width="25.28515625" customWidth="1"/>
    <col min="10754" max="10754" width="72.28515625" customWidth="1"/>
    <col min="10755" max="10755" width="20.5703125" customWidth="1"/>
    <col min="10756" max="10756" width="12.42578125" customWidth="1"/>
    <col min="10757" max="10757" width="46.42578125" customWidth="1"/>
    <col min="10758" max="10758" width="15.7109375" customWidth="1"/>
    <col min="10759" max="10759" width="12.42578125" customWidth="1"/>
    <col min="11009" max="11009" width="25.28515625" customWidth="1"/>
    <col min="11010" max="11010" width="72.28515625" customWidth="1"/>
    <col min="11011" max="11011" width="20.5703125" customWidth="1"/>
    <col min="11012" max="11012" width="12.42578125" customWidth="1"/>
    <col min="11013" max="11013" width="46.42578125" customWidth="1"/>
    <col min="11014" max="11014" width="15.7109375" customWidth="1"/>
    <col min="11015" max="11015" width="12.42578125" customWidth="1"/>
    <col min="11265" max="11265" width="25.28515625" customWidth="1"/>
    <col min="11266" max="11266" width="72.28515625" customWidth="1"/>
    <col min="11267" max="11267" width="20.5703125" customWidth="1"/>
    <col min="11268" max="11268" width="12.42578125" customWidth="1"/>
    <col min="11269" max="11269" width="46.42578125" customWidth="1"/>
    <col min="11270" max="11270" width="15.7109375" customWidth="1"/>
    <col min="11271" max="11271" width="12.42578125" customWidth="1"/>
    <col min="11521" max="11521" width="25.28515625" customWidth="1"/>
    <col min="11522" max="11522" width="72.28515625" customWidth="1"/>
    <col min="11523" max="11523" width="20.5703125" customWidth="1"/>
    <col min="11524" max="11524" width="12.42578125" customWidth="1"/>
    <col min="11525" max="11525" width="46.42578125" customWidth="1"/>
    <col min="11526" max="11526" width="15.7109375" customWidth="1"/>
    <col min="11527" max="11527" width="12.42578125" customWidth="1"/>
    <col min="11777" max="11777" width="25.28515625" customWidth="1"/>
    <col min="11778" max="11778" width="72.28515625" customWidth="1"/>
    <col min="11779" max="11779" width="20.5703125" customWidth="1"/>
    <col min="11780" max="11780" width="12.42578125" customWidth="1"/>
    <col min="11781" max="11781" width="46.42578125" customWidth="1"/>
    <col min="11782" max="11782" width="15.7109375" customWidth="1"/>
    <col min="11783" max="11783" width="12.42578125" customWidth="1"/>
    <col min="12033" max="12033" width="25.28515625" customWidth="1"/>
    <col min="12034" max="12034" width="72.28515625" customWidth="1"/>
    <col min="12035" max="12035" width="20.5703125" customWidth="1"/>
    <col min="12036" max="12036" width="12.42578125" customWidth="1"/>
    <col min="12037" max="12037" width="46.42578125" customWidth="1"/>
    <col min="12038" max="12038" width="15.7109375" customWidth="1"/>
    <col min="12039" max="12039" width="12.42578125" customWidth="1"/>
    <col min="12289" max="12289" width="25.28515625" customWidth="1"/>
    <col min="12290" max="12290" width="72.28515625" customWidth="1"/>
    <col min="12291" max="12291" width="20.5703125" customWidth="1"/>
    <col min="12292" max="12292" width="12.42578125" customWidth="1"/>
    <col min="12293" max="12293" width="46.42578125" customWidth="1"/>
    <col min="12294" max="12294" width="15.7109375" customWidth="1"/>
    <col min="12295" max="12295" width="12.42578125" customWidth="1"/>
    <col min="12545" max="12545" width="25.28515625" customWidth="1"/>
    <col min="12546" max="12546" width="72.28515625" customWidth="1"/>
    <col min="12547" max="12547" width="20.5703125" customWidth="1"/>
    <col min="12548" max="12548" width="12.42578125" customWidth="1"/>
    <col min="12549" max="12549" width="46.42578125" customWidth="1"/>
    <col min="12550" max="12550" width="15.7109375" customWidth="1"/>
    <col min="12551" max="12551" width="12.42578125" customWidth="1"/>
    <col min="12801" max="12801" width="25.28515625" customWidth="1"/>
    <col min="12802" max="12802" width="72.28515625" customWidth="1"/>
    <col min="12803" max="12803" width="20.5703125" customWidth="1"/>
    <col min="12804" max="12804" width="12.42578125" customWidth="1"/>
    <col min="12805" max="12805" width="46.42578125" customWidth="1"/>
    <col min="12806" max="12806" width="15.7109375" customWidth="1"/>
    <col min="12807" max="12807" width="12.42578125" customWidth="1"/>
    <col min="13057" max="13057" width="25.28515625" customWidth="1"/>
    <col min="13058" max="13058" width="72.28515625" customWidth="1"/>
    <col min="13059" max="13059" width="20.5703125" customWidth="1"/>
    <col min="13060" max="13060" width="12.42578125" customWidth="1"/>
    <col min="13061" max="13061" width="46.42578125" customWidth="1"/>
    <col min="13062" max="13062" width="15.7109375" customWidth="1"/>
    <col min="13063" max="13063" width="12.42578125" customWidth="1"/>
    <col min="13313" max="13313" width="25.28515625" customWidth="1"/>
    <col min="13314" max="13314" width="72.28515625" customWidth="1"/>
    <col min="13315" max="13315" width="20.5703125" customWidth="1"/>
    <col min="13316" max="13316" width="12.42578125" customWidth="1"/>
    <col min="13317" max="13317" width="46.42578125" customWidth="1"/>
    <col min="13318" max="13318" width="15.7109375" customWidth="1"/>
    <col min="13319" max="13319" width="12.42578125" customWidth="1"/>
    <col min="13569" max="13569" width="25.28515625" customWidth="1"/>
    <col min="13570" max="13570" width="72.28515625" customWidth="1"/>
    <col min="13571" max="13571" width="20.5703125" customWidth="1"/>
    <col min="13572" max="13572" width="12.42578125" customWidth="1"/>
    <col min="13573" max="13573" width="46.42578125" customWidth="1"/>
    <col min="13574" max="13574" width="15.7109375" customWidth="1"/>
    <col min="13575" max="13575" width="12.42578125" customWidth="1"/>
    <col min="13825" max="13825" width="25.28515625" customWidth="1"/>
    <col min="13826" max="13826" width="72.28515625" customWidth="1"/>
    <col min="13827" max="13827" width="20.5703125" customWidth="1"/>
    <col min="13828" max="13828" width="12.42578125" customWidth="1"/>
    <col min="13829" max="13829" width="46.42578125" customWidth="1"/>
    <col min="13830" max="13830" width="15.7109375" customWidth="1"/>
    <col min="13831" max="13831" width="12.42578125" customWidth="1"/>
    <col min="14081" max="14081" width="25.28515625" customWidth="1"/>
    <col min="14082" max="14082" width="72.28515625" customWidth="1"/>
    <col min="14083" max="14083" width="20.5703125" customWidth="1"/>
    <col min="14084" max="14084" width="12.42578125" customWidth="1"/>
    <col min="14085" max="14085" width="46.42578125" customWidth="1"/>
    <col min="14086" max="14086" width="15.7109375" customWidth="1"/>
    <col min="14087" max="14087" width="12.42578125" customWidth="1"/>
    <col min="14337" max="14337" width="25.28515625" customWidth="1"/>
    <col min="14338" max="14338" width="72.28515625" customWidth="1"/>
    <col min="14339" max="14339" width="20.5703125" customWidth="1"/>
    <col min="14340" max="14340" width="12.42578125" customWidth="1"/>
    <col min="14341" max="14341" width="46.42578125" customWidth="1"/>
    <col min="14342" max="14342" width="15.7109375" customWidth="1"/>
    <col min="14343" max="14343" width="12.42578125" customWidth="1"/>
    <col min="14593" max="14593" width="25.28515625" customWidth="1"/>
    <col min="14594" max="14594" width="72.28515625" customWidth="1"/>
    <col min="14595" max="14595" width="20.5703125" customWidth="1"/>
    <col min="14596" max="14596" width="12.42578125" customWidth="1"/>
    <col min="14597" max="14597" width="46.42578125" customWidth="1"/>
    <col min="14598" max="14598" width="15.7109375" customWidth="1"/>
    <col min="14599" max="14599" width="12.42578125" customWidth="1"/>
    <col min="14849" max="14849" width="25.28515625" customWidth="1"/>
    <col min="14850" max="14850" width="72.28515625" customWidth="1"/>
    <col min="14851" max="14851" width="20.5703125" customWidth="1"/>
    <col min="14852" max="14852" width="12.42578125" customWidth="1"/>
    <col min="14853" max="14853" width="46.42578125" customWidth="1"/>
    <col min="14854" max="14854" width="15.7109375" customWidth="1"/>
    <col min="14855" max="14855" width="12.42578125" customWidth="1"/>
    <col min="15105" max="15105" width="25.28515625" customWidth="1"/>
    <col min="15106" max="15106" width="72.28515625" customWidth="1"/>
    <col min="15107" max="15107" width="20.5703125" customWidth="1"/>
    <col min="15108" max="15108" width="12.42578125" customWidth="1"/>
    <col min="15109" max="15109" width="46.42578125" customWidth="1"/>
    <col min="15110" max="15110" width="15.7109375" customWidth="1"/>
    <col min="15111" max="15111" width="12.42578125" customWidth="1"/>
    <col min="15361" max="15361" width="25.28515625" customWidth="1"/>
    <col min="15362" max="15362" width="72.28515625" customWidth="1"/>
    <col min="15363" max="15363" width="20.5703125" customWidth="1"/>
    <col min="15364" max="15364" width="12.42578125" customWidth="1"/>
    <col min="15365" max="15365" width="46.42578125" customWidth="1"/>
    <col min="15366" max="15366" width="15.7109375" customWidth="1"/>
    <col min="15367" max="15367" width="12.42578125" customWidth="1"/>
    <col min="15617" max="15617" width="25.28515625" customWidth="1"/>
    <col min="15618" max="15618" width="72.28515625" customWidth="1"/>
    <col min="15619" max="15619" width="20.5703125" customWidth="1"/>
    <col min="15620" max="15620" width="12.42578125" customWidth="1"/>
    <col min="15621" max="15621" width="46.42578125" customWidth="1"/>
    <col min="15622" max="15622" width="15.7109375" customWidth="1"/>
    <col min="15623" max="15623" width="12.42578125" customWidth="1"/>
    <col min="15873" max="15873" width="25.28515625" customWidth="1"/>
    <col min="15874" max="15874" width="72.28515625" customWidth="1"/>
    <col min="15875" max="15875" width="20.5703125" customWidth="1"/>
    <col min="15876" max="15876" width="12.42578125" customWidth="1"/>
    <col min="15877" max="15877" width="46.42578125" customWidth="1"/>
    <col min="15878" max="15878" width="15.7109375" customWidth="1"/>
    <col min="15879" max="15879" width="12.42578125" customWidth="1"/>
    <col min="16129" max="16129" width="25.28515625" customWidth="1"/>
    <col min="16130" max="16130" width="72.28515625" customWidth="1"/>
    <col min="16131" max="16131" width="20.5703125" customWidth="1"/>
    <col min="16132" max="16132" width="12.42578125" customWidth="1"/>
    <col min="16133" max="16133" width="46.42578125" customWidth="1"/>
    <col min="16134" max="16134" width="15.7109375" customWidth="1"/>
    <col min="16135" max="16135" width="12.42578125" customWidth="1"/>
  </cols>
  <sheetData>
    <row r="1" spans="1:7" ht="15.75" thickBot="1" x14ac:dyDescent="0.3"/>
    <row r="2" spans="1:7" ht="50.25" customHeight="1" thickBot="1" x14ac:dyDescent="0.3">
      <c r="A2" s="1" t="s">
        <v>37</v>
      </c>
      <c r="B2" s="1"/>
      <c r="C2" s="1"/>
    </row>
    <row r="3" spans="1:7" ht="15.75" thickBot="1" x14ac:dyDescent="0.3"/>
    <row r="4" spans="1:7" ht="15.75" thickBot="1" x14ac:dyDescent="0.3">
      <c r="A4" s="54" t="s">
        <v>38</v>
      </c>
      <c r="B4" s="55"/>
      <c r="C4" s="55"/>
    </row>
    <row r="5" spans="1:7" ht="30.75" thickBot="1" x14ac:dyDescent="0.3">
      <c r="A5" s="56" t="s">
        <v>39</v>
      </c>
      <c r="B5" s="57"/>
      <c r="C5" s="57"/>
    </row>
    <row r="6" spans="1:7" ht="24" customHeight="1" thickBot="1" x14ac:dyDescent="0.3">
      <c r="A6" s="58" t="s">
        <v>1</v>
      </c>
      <c r="B6" s="59" t="s">
        <v>2</v>
      </c>
      <c r="C6" s="4" t="s">
        <v>3</v>
      </c>
      <c r="E6" s="4" t="s">
        <v>4</v>
      </c>
      <c r="F6" s="4" t="s">
        <v>5</v>
      </c>
    </row>
    <row r="7" spans="1:7" ht="35.25" customHeight="1" thickBot="1" x14ac:dyDescent="0.3">
      <c r="A7" s="60"/>
      <c r="B7" s="61"/>
      <c r="C7" s="4"/>
      <c r="E7" s="4"/>
      <c r="F7" s="4"/>
    </row>
    <row r="8" spans="1:7" ht="44.25" customHeight="1" x14ac:dyDescent="0.25">
      <c r="A8" s="62">
        <v>705</v>
      </c>
      <c r="B8" s="63" t="s">
        <v>40</v>
      </c>
      <c r="C8" s="64">
        <f>787317.31*0.6</f>
        <v>472390.386</v>
      </c>
      <c r="D8" s="65" t="s">
        <v>41</v>
      </c>
      <c r="E8" s="64">
        <v>240453.76000000001</v>
      </c>
      <c r="F8" s="66">
        <f>C8-E8</f>
        <v>231936.62599999999</v>
      </c>
    </row>
    <row r="9" spans="1:7" ht="15" customHeight="1" x14ac:dyDescent="0.25">
      <c r="A9" s="67">
        <v>720</v>
      </c>
      <c r="B9" s="68" t="s">
        <v>42</v>
      </c>
      <c r="C9" s="69">
        <f>4348395.19*0.6</f>
        <v>2609037.1140000001</v>
      </c>
      <c r="D9" s="65" t="s">
        <v>43</v>
      </c>
      <c r="E9" s="69">
        <v>2203059.2200000002</v>
      </c>
      <c r="F9" s="70">
        <f t="shared" ref="F9:F15" si="0">C9-E9</f>
        <v>405977.89399999985</v>
      </c>
      <c r="G9" s="71"/>
    </row>
    <row r="10" spans="1:7" ht="15" customHeight="1" x14ac:dyDescent="0.25">
      <c r="A10" s="67">
        <v>723</v>
      </c>
      <c r="B10" s="68" t="s">
        <v>44</v>
      </c>
      <c r="C10" s="69">
        <f>(736925+250000)*0.67</f>
        <v>661239.75</v>
      </c>
      <c r="E10" s="72">
        <v>157885.01999999999</v>
      </c>
      <c r="F10" s="70">
        <f t="shared" si="0"/>
        <v>503354.73</v>
      </c>
      <c r="G10" s="71"/>
    </row>
    <row r="11" spans="1:7" ht="15" customHeight="1" x14ac:dyDescent="0.25">
      <c r="A11" s="67">
        <v>725</v>
      </c>
      <c r="B11" s="68" t="s">
        <v>45</v>
      </c>
      <c r="C11" s="73">
        <f>13951850*0.5</f>
        <v>6975925</v>
      </c>
      <c r="D11" s="65" t="s">
        <v>46</v>
      </c>
      <c r="E11" s="74">
        <v>6737539.9800000004</v>
      </c>
      <c r="F11" s="75">
        <f t="shared" si="0"/>
        <v>238385.01999999955</v>
      </c>
    </row>
    <row r="12" spans="1:7" ht="30.75" customHeight="1" x14ac:dyDescent="0.25">
      <c r="A12" s="67">
        <v>752</v>
      </c>
      <c r="B12" s="68" t="s">
        <v>47</v>
      </c>
      <c r="C12" s="76">
        <f>966056.26*0.6</f>
        <v>579633.75599999994</v>
      </c>
      <c r="D12" s="65" t="s">
        <v>41</v>
      </c>
      <c r="E12" s="77">
        <v>283489.93</v>
      </c>
      <c r="F12" s="70">
        <f t="shared" si="0"/>
        <v>296143.82599999994</v>
      </c>
    </row>
    <row r="13" spans="1:7" ht="15" customHeight="1" x14ac:dyDescent="0.25">
      <c r="A13" s="67">
        <v>76</v>
      </c>
      <c r="B13" s="33" t="s">
        <v>48</v>
      </c>
      <c r="C13" s="69">
        <f>2000*0.5</f>
        <v>1000</v>
      </c>
      <c r="E13" s="69">
        <v>1503.92</v>
      </c>
      <c r="F13" s="70">
        <f t="shared" si="0"/>
        <v>-503.92000000000007</v>
      </c>
    </row>
    <row r="14" spans="1:7" ht="15" customHeight="1" x14ac:dyDescent="0.25">
      <c r="A14" s="67">
        <v>775</v>
      </c>
      <c r="B14" s="33" t="s">
        <v>49</v>
      </c>
      <c r="C14" s="69">
        <f>346505.34*0</f>
        <v>0</v>
      </c>
      <c r="E14" s="69">
        <v>0</v>
      </c>
      <c r="F14" s="70">
        <f t="shared" si="0"/>
        <v>0</v>
      </c>
    </row>
    <row r="15" spans="1:7" ht="15" customHeight="1" thickBot="1" x14ac:dyDescent="0.3">
      <c r="A15" s="78">
        <v>778</v>
      </c>
      <c r="B15" s="79" t="s">
        <v>50</v>
      </c>
      <c r="C15" s="80">
        <f>25000*0.6</f>
        <v>15000</v>
      </c>
      <c r="E15" s="80">
        <v>160810.99</v>
      </c>
      <c r="F15" s="81">
        <f t="shared" si="0"/>
        <v>-145810.99</v>
      </c>
    </row>
    <row r="18" spans="1:7" x14ac:dyDescent="0.25">
      <c r="A18" s="50" t="s">
        <v>35</v>
      </c>
      <c r="C18" s="51">
        <f>SUM(C8:C15)</f>
        <v>11314226.005999999</v>
      </c>
      <c r="D18" s="51"/>
      <c r="E18" s="51">
        <f>SUM(E8:E15)</f>
        <v>9784742.8200000003</v>
      </c>
      <c r="F18" s="51">
        <f>SUM(F8:F15)</f>
        <v>1529483.1859999993</v>
      </c>
    </row>
    <row r="22" spans="1:7" x14ac:dyDescent="0.25">
      <c r="A22" s="82" t="s">
        <v>41</v>
      </c>
      <c r="B22" t="s">
        <v>51</v>
      </c>
    </row>
    <row r="24" spans="1:7" x14ac:dyDescent="0.25">
      <c r="B24" t="s">
        <v>52</v>
      </c>
      <c r="C24" s="44">
        <v>13823.34</v>
      </c>
      <c r="D24" s="83" t="s">
        <v>53</v>
      </c>
    </row>
    <row r="25" spans="1:7" x14ac:dyDescent="0.25">
      <c r="B25" t="s">
        <v>54</v>
      </c>
      <c r="C25" s="44">
        <v>128114.58</v>
      </c>
      <c r="D25" s="83"/>
    </row>
    <row r="26" spans="1:7" x14ac:dyDescent="0.25">
      <c r="B26" t="s">
        <v>55</v>
      </c>
      <c r="C26" s="44">
        <v>65049.599999999999</v>
      </c>
      <c r="D26" s="83"/>
    </row>
    <row r="27" spans="1:7" x14ac:dyDescent="0.25">
      <c r="B27" t="s">
        <v>56</v>
      </c>
      <c r="C27" s="44">
        <v>12506.01</v>
      </c>
      <c r="D27" s="83"/>
    </row>
    <row r="28" spans="1:7" x14ac:dyDescent="0.25">
      <c r="B28" t="s">
        <v>57</v>
      </c>
      <c r="C28" s="44">
        <v>245223.78</v>
      </c>
      <c r="D28" t="s">
        <v>58</v>
      </c>
    </row>
    <row r="29" spans="1:7" x14ac:dyDescent="0.25">
      <c r="B29" t="s">
        <v>59</v>
      </c>
      <c r="C29" s="44">
        <f>((80000*0.9)*0.3)</f>
        <v>21600</v>
      </c>
      <c r="D29" s="84"/>
    </row>
    <row r="30" spans="1:7" x14ac:dyDescent="0.25">
      <c r="B30" t="s">
        <v>60</v>
      </c>
      <c r="C30" s="85">
        <v>301000</v>
      </c>
      <c r="D30" s="84"/>
      <c r="F30" s="71"/>
    </row>
    <row r="31" spans="1:7" x14ac:dyDescent="0.25">
      <c r="B31" t="s">
        <v>61</v>
      </c>
      <c r="C31" s="44">
        <f>391301.64+108627.31</f>
        <v>499928.95</v>
      </c>
      <c r="D31" s="85"/>
    </row>
    <row r="32" spans="1:7" ht="39" customHeight="1" x14ac:dyDescent="0.25">
      <c r="B32" t="s">
        <v>62</v>
      </c>
      <c r="C32" s="86">
        <f>357500+108627.31</f>
        <v>466127.31</v>
      </c>
      <c r="D32" s="87"/>
      <c r="E32" s="87"/>
      <c r="F32" s="87"/>
      <c r="G32" s="71"/>
    </row>
    <row r="33" spans="1:7" x14ac:dyDescent="0.25">
      <c r="C33" s="44">
        <f>SUM(C24:C32)</f>
        <v>1753373.57</v>
      </c>
    </row>
    <row r="34" spans="1:7" x14ac:dyDescent="0.25">
      <c r="C34" s="44"/>
    </row>
    <row r="35" spans="1:7" x14ac:dyDescent="0.25">
      <c r="A35" s="82" t="s">
        <v>46</v>
      </c>
      <c r="B35" t="s">
        <v>51</v>
      </c>
      <c r="C35" s="40"/>
    </row>
    <row r="36" spans="1:7" x14ac:dyDescent="0.25">
      <c r="C36" s="40"/>
    </row>
    <row r="37" spans="1:7" x14ac:dyDescent="0.25">
      <c r="B37" t="s">
        <v>63</v>
      </c>
      <c r="C37" s="44">
        <v>12891850</v>
      </c>
    </row>
    <row r="38" spans="1:7" x14ac:dyDescent="0.25">
      <c r="B38" t="s">
        <v>64</v>
      </c>
      <c r="C38" s="85">
        <f>1000000</f>
        <v>1000000</v>
      </c>
    </row>
    <row r="39" spans="1:7" x14ac:dyDescent="0.25">
      <c r="B39" t="s">
        <v>65</v>
      </c>
      <c r="C39" s="86">
        <v>60000</v>
      </c>
    </row>
    <row r="40" spans="1:7" x14ac:dyDescent="0.25">
      <c r="C40" s="83">
        <f>SUM(C37:C39)</f>
        <v>13951850</v>
      </c>
    </row>
    <row r="42" spans="1:7" x14ac:dyDescent="0.25">
      <c r="A42" s="82" t="s">
        <v>43</v>
      </c>
      <c r="C42" s="88"/>
      <c r="F42" s="89" t="s">
        <v>66</v>
      </c>
      <c r="G42" s="89" t="s">
        <v>67</v>
      </c>
    </row>
    <row r="43" spans="1:7" x14ac:dyDescent="0.25">
      <c r="A43" s="90"/>
      <c r="C43" s="90"/>
      <c r="F43" s="91">
        <v>124937.5</v>
      </c>
      <c r="G43" s="91">
        <v>61000</v>
      </c>
    </row>
    <row r="44" spans="1:7" x14ac:dyDescent="0.25">
      <c r="A44" s="88" t="s">
        <v>68</v>
      </c>
      <c r="B44" s="88" t="s">
        <v>69</v>
      </c>
      <c r="C44" s="88" t="s">
        <v>70</v>
      </c>
      <c r="D44" s="88" t="s">
        <v>71</v>
      </c>
      <c r="E44" s="88" t="s">
        <v>72</v>
      </c>
    </row>
    <row r="45" spans="1:7" x14ac:dyDescent="0.25">
      <c r="A45" s="92">
        <v>41294</v>
      </c>
      <c r="B45" s="93" t="s">
        <v>67</v>
      </c>
      <c r="C45" s="94">
        <v>1</v>
      </c>
      <c r="D45" s="95">
        <v>0.5</v>
      </c>
      <c r="E45" s="96">
        <f>(($G$43*D45)/100%)*C45</f>
        <v>30500</v>
      </c>
    </row>
    <row r="46" spans="1:7" x14ac:dyDescent="0.25">
      <c r="A46" s="97" t="s">
        <v>73</v>
      </c>
      <c r="B46" s="98" t="s">
        <v>74</v>
      </c>
      <c r="C46" s="99">
        <v>7</v>
      </c>
      <c r="D46" s="95">
        <v>0.85</v>
      </c>
      <c r="E46" s="96">
        <f>(($F$43*D46)/100%)*C46</f>
        <v>743378.125</v>
      </c>
    </row>
    <row r="47" spans="1:7" x14ac:dyDescent="0.25">
      <c r="A47" s="97" t="s">
        <v>75</v>
      </c>
      <c r="B47" s="98" t="s">
        <v>76</v>
      </c>
      <c r="C47" s="99">
        <v>5</v>
      </c>
      <c r="D47" s="95">
        <v>0.85</v>
      </c>
      <c r="E47" s="96">
        <f>(($F$43*D47)/100%)*C47</f>
        <v>530984.375</v>
      </c>
    </row>
    <row r="48" spans="1:7" x14ac:dyDescent="0.25">
      <c r="A48" s="100">
        <v>41342</v>
      </c>
      <c r="B48" s="101" t="s">
        <v>67</v>
      </c>
      <c r="C48" s="99">
        <v>1</v>
      </c>
      <c r="D48" s="95">
        <v>0.5</v>
      </c>
      <c r="E48" s="96">
        <f>(($G$43*D48)/100%)*C48</f>
        <v>30500</v>
      </c>
    </row>
    <row r="49" spans="1:5" x14ac:dyDescent="0.25">
      <c r="A49" s="97" t="s">
        <v>77</v>
      </c>
      <c r="B49" s="98" t="s">
        <v>78</v>
      </c>
      <c r="C49" s="99">
        <v>5</v>
      </c>
      <c r="D49" s="95">
        <v>0.85</v>
      </c>
      <c r="E49" s="96">
        <f>(($F$43*D49)/100%)*C49</f>
        <v>530984.375</v>
      </c>
    </row>
    <row r="50" spans="1:5" x14ac:dyDescent="0.25">
      <c r="A50" s="97" t="s">
        <v>79</v>
      </c>
      <c r="B50" s="102" t="s">
        <v>80</v>
      </c>
      <c r="C50" s="99">
        <v>4</v>
      </c>
      <c r="D50" s="103" t="s">
        <v>81</v>
      </c>
      <c r="E50" s="96">
        <f>3304.8*C50</f>
        <v>13219.2</v>
      </c>
    </row>
    <row r="51" spans="1:5" x14ac:dyDescent="0.25">
      <c r="A51" s="97" t="s">
        <v>79</v>
      </c>
      <c r="B51" s="98" t="s">
        <v>82</v>
      </c>
      <c r="C51" s="99">
        <v>6</v>
      </c>
      <c r="D51" s="95">
        <v>0.85</v>
      </c>
      <c r="E51" s="96">
        <f>(($F$43*D51)/100%)*C51</f>
        <v>637181.25</v>
      </c>
    </row>
    <row r="52" spans="1:5" x14ac:dyDescent="0.25">
      <c r="A52" s="104" t="s">
        <v>83</v>
      </c>
      <c r="B52" s="105" t="s">
        <v>84</v>
      </c>
      <c r="C52" s="106">
        <v>4</v>
      </c>
      <c r="D52" s="107" t="s">
        <v>81</v>
      </c>
      <c r="E52" s="108">
        <f>1615.76*C52</f>
        <v>6463.04</v>
      </c>
    </row>
    <row r="53" spans="1:5" x14ac:dyDescent="0.25">
      <c r="A53" s="109" t="s">
        <v>85</v>
      </c>
      <c r="B53" s="110" t="s">
        <v>86</v>
      </c>
      <c r="C53" s="109">
        <v>4</v>
      </c>
      <c r="D53" s="111">
        <v>0.8</v>
      </c>
      <c r="E53" s="96">
        <f>(($F$43*D53)/100%)*C53</f>
        <v>399800</v>
      </c>
    </row>
    <row r="54" spans="1:5" x14ac:dyDescent="0.25">
      <c r="A54" s="109" t="s">
        <v>85</v>
      </c>
      <c r="B54" s="93" t="s">
        <v>87</v>
      </c>
      <c r="C54" s="109">
        <v>1</v>
      </c>
      <c r="D54" s="111">
        <v>0.5</v>
      </c>
      <c r="E54" s="96">
        <f>(($G$43*D54)/100%)*C54</f>
        <v>30500</v>
      </c>
    </row>
    <row r="55" spans="1:5" x14ac:dyDescent="0.25">
      <c r="A55" s="90"/>
      <c r="C55" s="88">
        <f>SUM(C45:C54)</f>
        <v>38</v>
      </c>
    </row>
    <row r="56" spans="1:5" x14ac:dyDescent="0.25">
      <c r="A56" s="90"/>
      <c r="C56" s="88"/>
    </row>
    <row r="57" spans="1:5" x14ac:dyDescent="0.25">
      <c r="A57" s="88" t="s">
        <v>68</v>
      </c>
      <c r="B57" s="88" t="s">
        <v>69</v>
      </c>
      <c r="C57" s="88" t="s">
        <v>70</v>
      </c>
      <c r="D57" s="88" t="s">
        <v>71</v>
      </c>
      <c r="E57" s="88" t="s">
        <v>72</v>
      </c>
    </row>
    <row r="58" spans="1:5" x14ac:dyDescent="0.25">
      <c r="A58" s="92">
        <v>41539</v>
      </c>
      <c r="B58" s="93" t="s">
        <v>67</v>
      </c>
      <c r="C58" s="94">
        <v>1</v>
      </c>
      <c r="D58" s="95">
        <v>0.5</v>
      </c>
      <c r="E58" s="96">
        <f>(($G$43*D58)/100%)*C58</f>
        <v>30500</v>
      </c>
    </row>
    <row r="59" spans="1:5" x14ac:dyDescent="0.25">
      <c r="A59" s="92">
        <v>41541</v>
      </c>
      <c r="B59" s="93" t="s">
        <v>67</v>
      </c>
      <c r="C59" s="94">
        <v>1</v>
      </c>
      <c r="D59" s="95">
        <v>0.5</v>
      </c>
      <c r="E59" s="96">
        <f>(($G$43*D59)/100%)*C59</f>
        <v>30500</v>
      </c>
    </row>
    <row r="60" spans="1:5" x14ac:dyDescent="0.25">
      <c r="A60" s="112" t="s">
        <v>88</v>
      </c>
      <c r="B60" s="113" t="s">
        <v>89</v>
      </c>
      <c r="C60" s="114">
        <v>7</v>
      </c>
      <c r="D60" s="95">
        <v>0.85</v>
      </c>
      <c r="E60" s="96">
        <f>(($F$43*D60)/100%)*C60</f>
        <v>743378.125</v>
      </c>
    </row>
    <row r="61" spans="1:5" x14ac:dyDescent="0.25">
      <c r="A61" s="109" t="s">
        <v>90</v>
      </c>
      <c r="B61" s="110" t="s">
        <v>91</v>
      </c>
      <c r="C61" s="94">
        <v>4</v>
      </c>
      <c r="D61" s="95">
        <v>0.85</v>
      </c>
      <c r="E61" s="96">
        <f>(($F$43*D61)/100%)*C61</f>
        <v>424787.5</v>
      </c>
    </row>
    <row r="62" spans="1:5" x14ac:dyDescent="0.25">
      <c r="A62" s="92">
        <v>41595</v>
      </c>
      <c r="B62" s="93" t="s">
        <v>67</v>
      </c>
      <c r="C62" s="94">
        <v>1</v>
      </c>
      <c r="D62" s="95">
        <v>0.5</v>
      </c>
      <c r="E62" s="96">
        <f>(($G$43*D62)/100%)*C62</f>
        <v>30500</v>
      </c>
    </row>
    <row r="63" spans="1:5" x14ac:dyDescent="0.25">
      <c r="A63" s="115">
        <v>41602</v>
      </c>
      <c r="B63" s="93" t="s">
        <v>67</v>
      </c>
      <c r="C63" s="94">
        <v>1</v>
      </c>
      <c r="D63" s="95">
        <v>0.5</v>
      </c>
      <c r="E63" s="96">
        <f>(($G$43*D63)/100%)*C63</f>
        <v>30500</v>
      </c>
    </row>
    <row r="64" spans="1:5" x14ac:dyDescent="0.25">
      <c r="A64" s="115">
        <v>41606</v>
      </c>
      <c r="B64" s="93" t="s">
        <v>67</v>
      </c>
      <c r="C64" s="94">
        <v>1</v>
      </c>
      <c r="D64" s="95">
        <v>0.5</v>
      </c>
      <c r="E64" s="96">
        <f>(($G$43*D64)/100%)*C64</f>
        <v>30500</v>
      </c>
    </row>
    <row r="65" spans="1:5" x14ac:dyDescent="0.25">
      <c r="A65" s="109" t="s">
        <v>92</v>
      </c>
      <c r="B65" s="116" t="s">
        <v>80</v>
      </c>
      <c r="C65" s="94">
        <v>4</v>
      </c>
      <c r="D65" s="103" t="s">
        <v>81</v>
      </c>
      <c r="E65" s="96">
        <f>3304.8*C65</f>
        <v>13219.2</v>
      </c>
    </row>
    <row r="66" spans="1:5" x14ac:dyDescent="0.25">
      <c r="A66" s="115">
        <v>41619</v>
      </c>
      <c r="B66" s="93" t="s">
        <v>67</v>
      </c>
      <c r="C66" s="94">
        <v>1</v>
      </c>
      <c r="D66" s="95">
        <v>0.5</v>
      </c>
      <c r="E66" s="96">
        <f>(($G$43*D66)/100%)*C66</f>
        <v>30500</v>
      </c>
    </row>
    <row r="67" spans="1:5" x14ac:dyDescent="0.25">
      <c r="A67" s="115">
        <v>41621</v>
      </c>
      <c r="B67" s="93" t="s">
        <v>67</v>
      </c>
      <c r="C67" s="94">
        <v>1</v>
      </c>
      <c r="D67" s="95">
        <v>0.5</v>
      </c>
      <c r="E67" s="96">
        <f>(($G$43*D67)/100%)*C67</f>
        <v>30500</v>
      </c>
    </row>
    <row r="68" spans="1:5" x14ac:dyDescent="0.25">
      <c r="A68" s="90"/>
      <c r="C68" s="88">
        <f>SUM(C58:C67)</f>
        <v>22</v>
      </c>
    </row>
    <row r="69" spans="1:5" x14ac:dyDescent="0.25">
      <c r="A69" s="90"/>
      <c r="C69" s="90"/>
    </row>
    <row r="70" spans="1:5" x14ac:dyDescent="0.25">
      <c r="A70" s="82"/>
      <c r="B70" s="117"/>
      <c r="C70" s="90"/>
      <c r="D70" s="52" t="s">
        <v>93</v>
      </c>
      <c r="E70" s="83">
        <f>SUM(E45:E67)</f>
        <v>4348395.1900000004</v>
      </c>
    </row>
  </sheetData>
  <mergeCells count="7">
    <mergeCell ref="D32:F32"/>
    <mergeCell ref="A2:C2"/>
    <mergeCell ref="A6:A7"/>
    <mergeCell ref="B6:B7"/>
    <mergeCell ref="C6:C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Gastos</vt:lpstr>
      <vt:lpstr>Presupuesto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2015-09-23T16:15:54Z</dcterms:modified>
</cp:coreProperties>
</file>